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okinys\OneDrive - Kauno Jono Jablonskio gimnazija\Darbalaukis\"/>
    </mc:Choice>
  </mc:AlternateContent>
  <xr:revisionPtr revIDLastSave="0" documentId="8_{5705362D-AC9E-45E6-BBCD-CDEEDA0216BC}" xr6:coauthVersionLast="47" xr6:coauthVersionMax="47" xr10:uidLastSave="{00000000-0000-0000-0000-000000000000}"/>
  <bookViews>
    <workbookView xWindow="-108" yWindow="-108" windowWidth="23256" windowHeight="12576" tabRatio="595" xr2:uid="{00000000-000D-0000-FFFF-FFFF00000000}"/>
  </bookViews>
  <sheets>
    <sheet name="Planas" sheetId="1" r:id="rId1"/>
    <sheet name="Pamokos" sheetId="2" state="hidden" r:id="rId2"/>
  </sheets>
  <definedNames>
    <definedName name="_xlnm.Print_Area" localSheetId="0">Planas!$A$1:$H$64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9" i="1" l="1"/>
  <c r="N49" i="1"/>
  <c r="Q48" i="1"/>
  <c r="N48" i="1"/>
  <c r="Q47" i="1"/>
  <c r="V47" i="1" s="1"/>
  <c r="F47" i="1" s="1"/>
  <c r="N47" i="1"/>
  <c r="Q46" i="1"/>
  <c r="V46" i="1" s="1"/>
  <c r="F46" i="1" s="1"/>
  <c r="N46" i="1"/>
  <c r="Q45" i="1"/>
  <c r="V45" i="1" s="1"/>
  <c r="F45" i="1" s="1"/>
  <c r="N45" i="1"/>
  <c r="Q44" i="1"/>
  <c r="V44" i="1" s="1"/>
  <c r="F44" i="1" s="1"/>
  <c r="N44" i="1"/>
  <c r="Q43" i="1"/>
  <c r="V43" i="1" s="1"/>
  <c r="F43" i="1" s="1"/>
  <c r="N43" i="1"/>
  <c r="V22" i="1"/>
  <c r="U22" i="1"/>
  <c r="Q27" i="1"/>
  <c r="V27" i="1" s="1"/>
  <c r="N27" i="1"/>
  <c r="N22" i="1"/>
  <c r="Q21" i="1"/>
  <c r="V21" i="1" s="1"/>
  <c r="N21" i="1"/>
  <c r="V49" i="1" l="1"/>
  <c r="F49" i="1" s="1"/>
  <c r="U49" i="1"/>
  <c r="E49" i="1" s="1"/>
  <c r="V48" i="1"/>
  <c r="F48" i="1" s="1"/>
  <c r="U48" i="1"/>
  <c r="E48" i="1" s="1"/>
  <c r="U47" i="1"/>
  <c r="E47" i="1" s="1"/>
  <c r="U46" i="1"/>
  <c r="E46" i="1" s="1"/>
  <c r="U45" i="1"/>
  <c r="E45" i="1" s="1"/>
  <c r="U44" i="1"/>
  <c r="E44" i="1" s="1"/>
  <c r="U43" i="1"/>
  <c r="E43" i="1" s="1"/>
  <c r="U27" i="1"/>
  <c r="E27" i="1" s="1"/>
  <c r="U21" i="1"/>
  <c r="R21" i="1"/>
  <c r="J21" i="1" s="1"/>
  <c r="F27" i="1"/>
  <c r="B4" i="2" l="1"/>
  <c r="AM3" i="2"/>
  <c r="AL3" i="2"/>
  <c r="AK3" i="2"/>
  <c r="AJ3" i="2"/>
  <c r="AI3" i="2"/>
  <c r="AH3" i="2"/>
  <c r="AG3" i="2"/>
  <c r="AF3" i="2"/>
  <c r="V41" i="1"/>
  <c r="U41" i="1"/>
  <c r="V40" i="1"/>
  <c r="U40" i="1"/>
  <c r="A1" i="2"/>
  <c r="AN4" i="2"/>
  <c r="D4" i="2"/>
  <c r="C4" i="2"/>
  <c r="N26" i="1"/>
  <c r="J13" i="1"/>
  <c r="J12" i="1"/>
  <c r="U38" i="1"/>
  <c r="V38" i="1"/>
  <c r="U39" i="1"/>
  <c r="V39" i="1"/>
  <c r="Q42" i="1"/>
  <c r="U15" i="1"/>
  <c r="V15" i="1"/>
  <c r="U16" i="1"/>
  <c r="V17" i="1"/>
  <c r="U17" i="1"/>
  <c r="U18" i="1"/>
  <c r="V18" i="1"/>
  <c r="Q19" i="1"/>
  <c r="Q20" i="1"/>
  <c r="Q23" i="1"/>
  <c r="Q24" i="1"/>
  <c r="Q25" i="1"/>
  <c r="U25" i="1" s="1"/>
  <c r="Q26" i="1"/>
  <c r="Q28" i="1"/>
  <c r="V28" i="1" s="1"/>
  <c r="Q29" i="1"/>
  <c r="Q30" i="1"/>
  <c r="V30" i="1" s="1"/>
  <c r="F30" i="1" s="1"/>
  <c r="Q31" i="1"/>
  <c r="Q32" i="1"/>
  <c r="Q33" i="1"/>
  <c r="Q34" i="1"/>
  <c r="Q35" i="1"/>
  <c r="Q36" i="1"/>
  <c r="Q37" i="1"/>
  <c r="Q14" i="1"/>
  <c r="J14" i="1" s="1"/>
  <c r="N13" i="1"/>
  <c r="N14" i="1"/>
  <c r="N12" i="1"/>
  <c r="U29" i="1" l="1"/>
  <c r="E29" i="1" s="1"/>
  <c r="U4" i="2" s="1"/>
  <c r="V29" i="1"/>
  <c r="F29" i="1" s="1"/>
  <c r="V24" i="1"/>
  <c r="F24" i="1" s="1"/>
  <c r="U24" i="1"/>
  <c r="R23" i="1"/>
  <c r="V42" i="1"/>
  <c r="F42" i="1" s="1"/>
  <c r="U42" i="1"/>
  <c r="E42" i="1" s="1"/>
  <c r="AD4" i="2" s="1"/>
  <c r="J23" i="1"/>
  <c r="F28" i="1"/>
  <c r="R27" i="1"/>
  <c r="J28" i="1"/>
  <c r="E25" i="1"/>
  <c r="R4" i="2" s="1"/>
  <c r="V25" i="1"/>
  <c r="F25" i="1" s="1"/>
  <c r="V23" i="1"/>
  <c r="F23" i="1" s="1"/>
  <c r="U26" i="1"/>
  <c r="E26" i="1" s="1"/>
  <c r="S4" i="2" s="1"/>
  <c r="V26" i="1"/>
  <c r="F26" i="1" s="1"/>
  <c r="R31" i="1"/>
  <c r="U30" i="1"/>
  <c r="E30" i="1" s="1"/>
  <c r="V4" i="2" s="1"/>
  <c r="U28" i="1"/>
  <c r="E28" i="1" s="1"/>
  <c r="T4" i="2" s="1"/>
  <c r="U23" i="1"/>
  <c r="E23" i="1" s="1"/>
  <c r="P4" i="2" s="1"/>
  <c r="R19" i="1"/>
  <c r="J19" i="1"/>
  <c r="V16" i="1"/>
  <c r="V14" i="1"/>
  <c r="U14" i="1"/>
  <c r="E24" i="1" l="1"/>
  <c r="Q4" i="2" s="1"/>
  <c r="V20" i="1"/>
  <c r="U20" i="1"/>
  <c r="U19" i="1"/>
  <c r="V19" i="1"/>
  <c r="N4" i="2"/>
  <c r="AE4" i="2"/>
  <c r="U32" i="1"/>
  <c r="E32" i="1" s="1"/>
  <c r="X4" i="2" s="1"/>
  <c r="U34" i="1"/>
  <c r="E34" i="1" s="1"/>
  <c r="Z4" i="2" s="1"/>
  <c r="U36" i="1"/>
  <c r="E36" i="1" s="1"/>
  <c r="AB4" i="2" s="1"/>
  <c r="V31" i="1"/>
  <c r="F31" i="1" s="1"/>
  <c r="U35" i="1"/>
  <c r="E35" i="1" s="1"/>
  <c r="AA4" i="2" s="1"/>
  <c r="V32" i="1"/>
  <c r="F32" i="1" s="1"/>
  <c r="V34" i="1"/>
  <c r="F34" i="1" s="1"/>
  <c r="V36" i="1"/>
  <c r="F36" i="1" s="1"/>
  <c r="U31" i="1"/>
  <c r="E31" i="1" s="1"/>
  <c r="W4" i="2" s="1"/>
  <c r="U33" i="1"/>
  <c r="E33" i="1" s="1"/>
  <c r="Y4" i="2" s="1"/>
  <c r="U37" i="1"/>
  <c r="E37" i="1" s="1"/>
  <c r="AC4" i="2" s="1"/>
  <c r="V33" i="1"/>
  <c r="F33" i="1" s="1"/>
  <c r="V35" i="1"/>
  <c r="F35" i="1" s="1"/>
  <c r="V37" i="1"/>
  <c r="F37" i="1" s="1"/>
  <c r="E22" i="1"/>
  <c r="O4" i="2" s="1"/>
  <c r="F22" i="1"/>
  <c r="M4" i="2"/>
  <c r="E21" i="1"/>
  <c r="L4" i="2" s="1"/>
  <c r="F21" i="1"/>
  <c r="J31" i="1"/>
  <c r="N30" i="1"/>
  <c r="AL4" i="2" l="1"/>
  <c r="N19" i="1"/>
  <c r="N20" i="1"/>
  <c r="Q12" i="1"/>
  <c r="N28" i="1"/>
  <c r="N29" i="1"/>
  <c r="Q13" i="1"/>
  <c r="N23" i="1"/>
  <c r="N24" i="1"/>
  <c r="N25" i="1"/>
  <c r="N31" i="1"/>
  <c r="N32" i="1"/>
  <c r="N33" i="1"/>
  <c r="N34" i="1"/>
  <c r="N35" i="1"/>
  <c r="N36" i="1"/>
  <c r="N37" i="1"/>
  <c r="T51" i="1" l="1"/>
  <c r="K3" i="1" s="1"/>
  <c r="D54" i="1" s="1"/>
  <c r="S12" i="1"/>
  <c r="T13" i="1"/>
  <c r="U13" i="1" s="1"/>
  <c r="T12" i="1"/>
  <c r="V12" i="1" s="1"/>
  <c r="V13" i="1" l="1"/>
  <c r="V51" i="1" s="1"/>
  <c r="U12" i="1"/>
  <c r="U51" i="1" l="1"/>
  <c r="AF4" i="2"/>
  <c r="F13" i="1"/>
  <c r="E12" i="1"/>
  <c r="F20" i="1"/>
  <c r="E4" i="2" l="1"/>
  <c r="F4" i="2"/>
  <c r="F19" i="1"/>
  <c r="E19" i="1"/>
  <c r="J4" i="2" s="1"/>
  <c r="E20" i="1"/>
  <c r="K4" i="2" s="1"/>
  <c r="F12" i="1"/>
  <c r="AJ4" i="2"/>
  <c r="AG4" i="2"/>
  <c r="E13" i="1"/>
  <c r="G4" i="2" l="1"/>
  <c r="H4" i="2"/>
  <c r="AI4" i="2"/>
  <c r="AH4" i="2"/>
  <c r="AM4" i="2"/>
  <c r="AK4" i="2" l="1"/>
  <c r="E14" i="1" l="1"/>
  <c r="I4" i="2" s="1"/>
  <c r="F14" i="1"/>
  <c r="K5" i="1"/>
  <c r="D56" i="1" s="1"/>
  <c r="K7" i="1"/>
  <c r="D58" i="1" s="1"/>
  <c r="L5" i="1" l="1"/>
  <c r="L7" i="1"/>
  <c r="N42" i="1"/>
</calcChain>
</file>

<file path=xl/sharedStrings.xml><?xml version="1.0" encoding="utf-8"?>
<sst xmlns="http://schemas.openxmlformats.org/spreadsheetml/2006/main" count="118" uniqueCount="89">
  <si>
    <t>Iš viso dalykų:</t>
  </si>
  <si>
    <t>Pamokų skaičius III klasėje:</t>
  </si>
  <si>
    <t>Klasė</t>
  </si>
  <si>
    <t>Pamokų skaičius IV klasėje:</t>
  </si>
  <si>
    <t>Dalykų grupė</t>
  </si>
  <si>
    <t>Dalykas</t>
  </si>
  <si>
    <t>Kursas</t>
  </si>
  <si>
    <t>Pamokų skaičius</t>
  </si>
  <si>
    <t>B</t>
  </si>
  <si>
    <t>A</t>
  </si>
  <si>
    <t>Ar teisingai pasirinktas dalykas</t>
  </si>
  <si>
    <t>Ar teisingai pasirinkta grupėje</t>
  </si>
  <si>
    <t>Papildomas patikrinimas</t>
  </si>
  <si>
    <t>Valandos 3 kl</t>
  </si>
  <si>
    <t>Valandos 4 kl</t>
  </si>
  <si>
    <t>III kl.</t>
  </si>
  <si>
    <t>IV kl.</t>
  </si>
  <si>
    <t>Dorinis ugdymas</t>
  </si>
  <si>
    <t>Tikyba</t>
  </si>
  <si>
    <t>Etika</t>
  </si>
  <si>
    <t>Istorija</t>
  </si>
  <si>
    <t>Geografija</t>
  </si>
  <si>
    <t>Biologija</t>
  </si>
  <si>
    <t>Fizika</t>
  </si>
  <si>
    <t>Chemija</t>
  </si>
  <si>
    <t>Menai ir technologijos</t>
  </si>
  <si>
    <t>Dailė</t>
  </si>
  <si>
    <t>Muzika</t>
  </si>
  <si>
    <t>Teatras</t>
  </si>
  <si>
    <t>Psichologija</t>
  </si>
  <si>
    <t>Data</t>
  </si>
  <si>
    <t>Pavardė, vardas</t>
  </si>
  <si>
    <t>Matematika B</t>
  </si>
  <si>
    <t>Lietuvių kalba ir literatūra</t>
  </si>
  <si>
    <t>Tel. Nr.</t>
  </si>
  <si>
    <t>Mokinio parašas</t>
  </si>
  <si>
    <t>Šokis</t>
  </si>
  <si>
    <t>Lietuvių kalba ir literatūra B</t>
  </si>
  <si>
    <t>Tėvų parašas</t>
  </si>
  <si>
    <t>Matematika A</t>
  </si>
  <si>
    <t>Ekonomika ir verslumas</t>
  </si>
  <si>
    <t>Fizinis ugdymas</t>
  </si>
  <si>
    <t>PRIVALOMI DALYKAI</t>
  </si>
  <si>
    <t>PRIVALOMAI PASIRENKAMI DALYKAI</t>
  </si>
  <si>
    <t>Pasirinkimas</t>
  </si>
  <si>
    <t>Kalbinis ugdymas</t>
  </si>
  <si>
    <t>Informatika</t>
  </si>
  <si>
    <t>Medijų menas</t>
  </si>
  <si>
    <t>Taikomosios technologijos (mityba)</t>
  </si>
  <si>
    <t>Taikomosios technologijos (tekstilė)</t>
  </si>
  <si>
    <t>PASIRENKAMIEJI DALYKAI</t>
  </si>
  <si>
    <t>Astronomija</t>
  </si>
  <si>
    <r>
      <t>Išplėstinis kursas</t>
    </r>
    <r>
      <rPr>
        <b/>
        <sz val="10"/>
        <color indexed="8"/>
        <rFont val="Times New Roman"/>
        <family val="1"/>
        <charset val="186"/>
      </rPr>
      <t xml:space="preserve"> (A)</t>
    </r>
  </si>
  <si>
    <r>
      <t>Bendrasis kursas</t>
    </r>
    <r>
      <rPr>
        <b/>
        <sz val="10"/>
        <rFont val="Times New Roman"/>
        <family val="1"/>
        <charset val="186"/>
      </rPr>
      <t xml:space="preserve"> (B)</t>
    </r>
  </si>
  <si>
    <t>Eil. Nr.</t>
  </si>
  <si>
    <r>
      <t xml:space="preserve">Pasirinktą dalyką, kursą, modulį pažymėkite: </t>
    </r>
    <r>
      <rPr>
        <b/>
        <sz val="9"/>
        <rFont val="Wingdings 2"/>
        <family val="1"/>
        <charset val="2"/>
      </rPr>
      <t>R</t>
    </r>
    <r>
      <rPr>
        <b/>
        <sz val="9"/>
        <rFont val="Times New Roman"/>
        <family val="1"/>
        <charset val="186"/>
      </rPr>
      <t xml:space="preserve"> .</t>
    </r>
  </si>
  <si>
    <t>Iš viso valandų III klasėje</t>
  </si>
  <si>
    <t>Iš viso valandų IV klasėje</t>
  </si>
  <si>
    <t>Pasirin-kimas</t>
  </si>
  <si>
    <t>Lietuvių kalba ir literatūra A</t>
  </si>
  <si>
    <t>Kodas</t>
  </si>
  <si>
    <t>DALYKŲ MODULIAI</t>
  </si>
  <si>
    <t>Gamtamokslinis ir technologinis ugdymas</t>
  </si>
  <si>
    <r>
      <t>Užsienio kalba (pirmoji anglų)</t>
    </r>
    <r>
      <rPr>
        <i/>
        <sz val="9"/>
        <rFont val="Times New Roman"/>
        <family val="1"/>
        <charset val="186"/>
      </rPr>
      <t xml:space="preserve"> (su integruotu moduliu)</t>
    </r>
  </si>
  <si>
    <t>Užsienio kalba (antroji vokiečių)</t>
  </si>
  <si>
    <t>Užsienio kalba (antroji prancūzų)</t>
  </si>
  <si>
    <t>Užsienio kalba (antroji rusų)</t>
  </si>
  <si>
    <t>Visuomeninis  ugdymas</t>
  </si>
  <si>
    <t>Taikomosios technologijos (dizainas)</t>
  </si>
  <si>
    <t>Nacionalinis saugumas ir krašto gynyba</t>
  </si>
  <si>
    <t>Kauno Jono Jablonskio gimnazija</t>
  </si>
  <si>
    <t>Filosofija</t>
  </si>
  <si>
    <t>Biologija (su moduliu IV kl.)</t>
  </si>
  <si>
    <t>Fizika (su moduliu IV kl.)</t>
  </si>
  <si>
    <r>
      <t xml:space="preserve">Informatika </t>
    </r>
    <r>
      <rPr>
        <i/>
        <sz val="9"/>
        <rFont val="Times New Roman"/>
        <family val="1"/>
        <charset val="186"/>
      </rPr>
      <t>(su moduliu III ir IV kl.)</t>
    </r>
  </si>
  <si>
    <t>Vardas Pavardė</t>
  </si>
  <si>
    <t>Telefonas</t>
  </si>
  <si>
    <r>
      <t>Užsienio kalba (anglų),</t>
    </r>
    <r>
      <rPr>
        <i/>
        <sz val="9"/>
        <rFont val="Times New Roman"/>
        <family val="1"/>
        <charset val="186"/>
      </rPr>
      <t xml:space="preserve"> B2                        (su moduliu III ir IV kl.)</t>
    </r>
  </si>
  <si>
    <t>Taikomosios technologijos (tekstilė/mityba)</t>
  </si>
  <si>
    <t>Vokiečių kalba (turėjusiems dalyką II klasėje)</t>
  </si>
  <si>
    <t>Rusų kalba (turėjusiems dalyką II klasėje)</t>
  </si>
  <si>
    <t>Chemija (su moduliu III kl.)</t>
  </si>
  <si>
    <t>Matematika</t>
  </si>
  <si>
    <t>2025-2026 / 2026-2027 m. m. individualus ugdymo planas (III–IV kl.)</t>
  </si>
  <si>
    <t>PATVIRTINTA
Kauno Jono Jablonskio gimnazijos
direktoriaus 2025-04-14 įsakymu Nr. V-151</t>
  </si>
  <si>
    <t>Prancūzų kalba (turėjusiems dalyką II klasėje)</t>
  </si>
  <si>
    <t>Ispanų kalba (turėjusiems dalyką II klasėje)</t>
  </si>
  <si>
    <t>Italų kalba</t>
  </si>
  <si>
    <t>Hebrajų kalba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</si>
</sst>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6" x14ac:knownFonts="1">
    <font>
      <sz val="10"/>
      <name val="Arial"/>
      <charset val="186"/>
    </font>
    <font>
      <sz val="8"/>
      <name val="Arial"/>
      <family val="2"/>
      <charset val="186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9"/>
      <name val="Times New Roman"/>
      <family val="1"/>
      <charset val="186"/>
    </font>
    <font>
      <b/>
      <sz val="11"/>
      <color indexed="10"/>
      <name val="Times New Roman"/>
      <family val="1"/>
      <charset val="186"/>
    </font>
    <font>
      <sz val="9"/>
      <name val="Arial"/>
      <family val="2"/>
      <charset val="186"/>
    </font>
    <font>
      <b/>
      <sz val="9"/>
      <name val="Wingdings 2"/>
      <family val="1"/>
      <charset val="2"/>
    </font>
    <font>
      <sz val="10"/>
      <name val="Calibri"/>
      <family val="2"/>
      <charset val="186"/>
    </font>
    <font>
      <sz val="7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i/>
      <sz val="9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9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b/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b/>
      <sz val="7"/>
      <color theme="1"/>
      <name val="Times New Roman"/>
      <family val="1"/>
      <charset val="186"/>
    </font>
    <font>
      <sz val="14"/>
      <color theme="0"/>
      <name val="Times New Roman"/>
      <family val="1"/>
      <charset val="186"/>
    </font>
    <font>
      <sz val="10"/>
      <color theme="0"/>
      <name val="Times New Roman"/>
      <family val="1"/>
      <charset val="186"/>
    </font>
    <font>
      <sz val="9"/>
      <color theme="0"/>
      <name val="Arial"/>
      <family val="2"/>
      <charset val="186"/>
    </font>
    <font>
      <sz val="7"/>
      <color theme="0"/>
      <name val="Times New Roman"/>
      <family val="1"/>
      <charset val="186"/>
    </font>
    <font>
      <b/>
      <sz val="7"/>
      <name val="Times New Roman"/>
      <family val="1"/>
      <charset val="186"/>
    </font>
    <font>
      <sz val="8"/>
      <name val="Calibri"/>
      <family val="2"/>
      <charset val="186"/>
    </font>
    <font>
      <sz val="10"/>
      <color theme="1"/>
      <name val="Arial"/>
      <family val="2"/>
      <charset val="186"/>
    </font>
    <font>
      <sz val="8"/>
      <color theme="1"/>
      <name val="Times New Roman"/>
      <family val="1"/>
      <charset val="186"/>
    </font>
    <font>
      <sz val="8"/>
      <color theme="1"/>
      <name val="Arial"/>
      <family val="2"/>
      <charset val="186"/>
    </font>
    <font>
      <b/>
      <sz val="12"/>
      <color rgb="FFFF0000"/>
      <name val="Times New Roman"/>
      <family val="1"/>
      <charset val="186"/>
    </font>
    <font>
      <sz val="8"/>
      <color theme="0"/>
      <name val="Times New Roman"/>
      <family val="1"/>
      <charset val="186"/>
    </font>
    <font>
      <sz val="8"/>
      <name val="Times New Roman"/>
      <family val="1"/>
      <charset val="186"/>
    </font>
    <font>
      <i/>
      <sz val="10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164" fontId="6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17" fillId="0" borderId="0" xfId="0" applyFont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5" fillId="2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9" fillId="0" borderId="6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1" fillId="0" borderId="0" xfId="0" applyFont="1" applyAlignment="1">
      <alignment vertical="center" wrapText="1"/>
    </xf>
    <xf numFmtId="0" fontId="9" fillId="0" borderId="15" xfId="0" applyFont="1" applyBorder="1" applyAlignment="1">
      <alignment horizontal="center" vertical="center" wrapText="1"/>
    </xf>
    <xf numFmtId="0" fontId="25" fillId="0" borderId="0" xfId="0" applyFont="1" applyAlignment="1">
      <alignment horizontal="right" vertical="center"/>
    </xf>
    <xf numFmtId="0" fontId="10" fillId="0" borderId="0" xfId="0" applyFont="1"/>
    <xf numFmtId="0" fontId="37" fillId="0" borderId="0" xfId="0" applyFont="1" applyAlignment="1">
      <alignment vertical="center" wrapText="1"/>
    </xf>
    <xf numFmtId="0" fontId="37" fillId="0" borderId="0" xfId="0" applyFont="1" applyAlignment="1">
      <alignment horizontal="center" textRotation="90" wrapText="1"/>
    </xf>
    <xf numFmtId="0" fontId="37" fillId="0" borderId="0" xfId="0" applyFont="1" applyAlignment="1">
      <alignment vertical="center" textRotation="90" wrapText="1"/>
    </xf>
    <xf numFmtId="0" fontId="37" fillId="0" borderId="0" xfId="0" applyFont="1" applyAlignment="1">
      <alignment horizontal="center" vertical="center" wrapText="1"/>
    </xf>
    <xf numFmtId="0" fontId="37" fillId="0" borderId="1" xfId="0" applyFont="1" applyBorder="1" applyAlignment="1">
      <alignment horizontal="center" textRotation="90" wrapText="1"/>
    </xf>
    <xf numFmtId="1" fontId="37" fillId="0" borderId="1" xfId="0" applyNumberFormat="1" applyFont="1" applyBorder="1" applyAlignment="1">
      <alignment horizontal="center" vertical="center" wrapText="1"/>
    </xf>
    <xf numFmtId="0" fontId="37" fillId="0" borderId="1" xfId="0" applyFont="1" applyBorder="1" applyAlignment="1">
      <alignment vertical="center" wrapText="1"/>
    </xf>
    <xf numFmtId="49" fontId="37" fillId="0" borderId="1" xfId="0" applyNumberFormat="1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39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42" fillId="0" borderId="0" xfId="0" applyFont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5" fillId="0" borderId="0" xfId="0" applyFont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0" fontId="11" fillId="3" borderId="9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left" vertical="center"/>
    </xf>
    <xf numFmtId="0" fontId="11" fillId="3" borderId="17" xfId="0" applyFont="1" applyFill="1" applyBorder="1" applyAlignment="1">
      <alignment horizontal="left" vertical="center"/>
    </xf>
    <xf numFmtId="0" fontId="44" fillId="0" borderId="11" xfId="0" applyFont="1" applyBorder="1" applyAlignment="1">
      <alignment horizontal="left" vertical="center" wrapText="1"/>
    </xf>
    <xf numFmtId="0" fontId="44" fillId="0" borderId="14" xfId="0" applyFont="1" applyBorder="1" applyAlignment="1">
      <alignment horizontal="left" vertical="center" wrapText="1"/>
    </xf>
    <xf numFmtId="0" fontId="44" fillId="0" borderId="15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/>
    <xf numFmtId="0" fontId="44" fillId="3" borderId="11" xfId="0" applyFont="1" applyFill="1" applyBorder="1" applyAlignment="1">
      <alignment horizontal="left" vertical="center" wrapText="1"/>
    </xf>
    <xf numFmtId="0" fontId="44" fillId="3" borderId="14" xfId="0" applyFont="1" applyFill="1" applyBorder="1" applyAlignment="1">
      <alignment horizontal="left" vertical="center" wrapText="1"/>
    </xf>
    <xf numFmtId="0" fontId="44" fillId="3" borderId="15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11" fillId="3" borderId="14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11" fillId="0" borderId="8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</cellXfs>
  <cellStyles count="1">
    <cellStyle name="Įprastas" xfId="0" builtinId="0"/>
  </cellStyles>
  <dxfs count="30">
    <dxf>
      <font>
        <condense val="0"/>
        <extend val="0"/>
        <color indexed="12"/>
      </font>
      <fill>
        <patternFill>
          <bgColor indexed="4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12"/>
      </font>
      <fill>
        <patternFill>
          <bgColor indexed="43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3"/>
        </patternFill>
      </fill>
      <border>
        <left/>
        <right/>
        <top/>
        <bottom/>
      </border>
    </dxf>
    <dxf>
      <fill>
        <patternFill>
          <bgColor indexed="43"/>
        </patternFill>
      </fill>
      <border>
        <left/>
        <right/>
        <top/>
        <bottom/>
      </border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12"/>
      </font>
      <fill>
        <patternFill>
          <bgColor indexed="43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3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3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3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3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3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3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3"/>
        </patternFill>
      </fill>
      <border>
        <left/>
        <right/>
        <top/>
        <bottom/>
      </border>
    </dxf>
    <dxf>
      <fill>
        <patternFill>
          <bgColor rgb="FFCCFFFF"/>
        </patternFill>
      </fill>
    </dxf>
    <dxf>
      <fill>
        <patternFill>
          <bgColor indexed="41"/>
        </patternFill>
      </fill>
    </dxf>
    <dxf>
      <fill>
        <patternFill>
          <bgColor indexed="43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27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O$12" lockText="1" noThreeD="1"/>
</file>

<file path=xl/ctrlProps/ctrlProp2.xml><?xml version="1.0" encoding="utf-8"?>
<formControlPr xmlns="http://schemas.microsoft.com/office/spreadsheetml/2009/9/main" objectType="CheckBox" fmlaLink="$O$13" lockText="1" noThreeD="1"/>
</file>

<file path=xl/ctrlProps/ctrlProp3.xml><?xml version="1.0" encoding="utf-8"?>
<formControlPr xmlns="http://schemas.microsoft.com/office/spreadsheetml/2009/9/main" objectType="CheckBox" fmlaLink="$P$14" lockText="1" noThreeD="1"/>
</file>

<file path=xl/ctrlProps/ctrlProp4.xml><?xml version="1.0" encoding="utf-8"?>
<formControlPr xmlns="http://schemas.microsoft.com/office/spreadsheetml/2009/9/main" objectType="CheckBox" fmlaLink="$P$12" lockText="1" noThreeD="1"/>
</file>

<file path=xl/ctrlProps/ctrlProp5.xml><?xml version="1.0" encoding="utf-8"?>
<formControlPr xmlns="http://schemas.microsoft.com/office/spreadsheetml/2009/9/main" objectType="CheckBox" fmlaLink="$P$13" lockText="1" noThreeD="1"/>
</file>

<file path=xl/ctrlProps/ctrlProp6.xml><?xml version="1.0" encoding="utf-8"?>
<formControlPr xmlns="http://schemas.microsoft.com/office/spreadsheetml/2009/9/main" objectType="CheckBox" fmlaLink="$P$42" lockText="1" noThreeD="1"/>
</file>

<file path=xl/ctrlProps/ctrlProp7.xml><?xml version="1.0" encoding="utf-8"?>
<formControlPr xmlns="http://schemas.microsoft.com/office/spreadsheetml/2009/9/main" objectType="CheckBox" fmlaLink="$P$45" lockText="1" noThreeD="1"/>
</file>

<file path=xl/ctrlProps/ctrlProp8.xml><?xml version="1.0" encoding="utf-8"?>
<formControlPr xmlns="http://schemas.microsoft.com/office/spreadsheetml/2009/9/main" objectType="CheckBox" fmlaLink="$P$34" lockText="1" noThreeD="1"/>
</file>

<file path=xl/ctrlProps/ctrlProp9.xml><?xml version="1.0" encoding="utf-8"?>
<formControlPr xmlns="http://schemas.microsoft.com/office/spreadsheetml/2009/9/main" objectType="CheckBox" fmlaLink="$P$36" lockText="1" noThreeD="1"/>
</file>

<file path=xl/ctrlProps/ctrlProp10.xml><?xml version="1.0" encoding="utf-8"?>
<formControlPr xmlns="http://schemas.microsoft.com/office/spreadsheetml/2009/9/main" objectType="CheckBox" fmlaLink="$P$19" lockText="1" noThreeD="1"/>
</file>

<file path=xl/ctrlProps/ctrlProp11.xml><?xml version="1.0" encoding="utf-8"?>
<formControlPr xmlns="http://schemas.microsoft.com/office/spreadsheetml/2009/9/main" objectType="CheckBox" fmlaLink="$P$20" lockText="1" noThreeD="1"/>
</file>

<file path=xl/ctrlProps/ctrlProp12.xml><?xml version="1.0" encoding="utf-8"?>
<formControlPr xmlns="http://schemas.microsoft.com/office/spreadsheetml/2009/9/main" objectType="CheckBox" fmlaLink="$P$28" lockText="1" noThreeD="1"/>
</file>

<file path=xl/ctrlProps/ctrlProp13.xml><?xml version="1.0" encoding="utf-8"?>
<formControlPr xmlns="http://schemas.microsoft.com/office/spreadsheetml/2009/9/main" objectType="CheckBox" fmlaLink="$P$29" lockText="1" noThreeD="1"/>
</file>

<file path=xl/ctrlProps/ctrlProp14.xml><?xml version="1.0" encoding="utf-8"?>
<formControlPr xmlns="http://schemas.microsoft.com/office/spreadsheetml/2009/9/main" objectType="CheckBox" fmlaLink="$P$23" lockText="1" noThreeD="1"/>
</file>

<file path=xl/ctrlProps/ctrlProp15.xml><?xml version="1.0" encoding="utf-8"?>
<formControlPr xmlns="http://schemas.microsoft.com/office/spreadsheetml/2009/9/main" objectType="CheckBox" fmlaLink="$P$24" lockText="1" noThreeD="1"/>
</file>

<file path=xl/ctrlProps/ctrlProp16.xml><?xml version="1.0" encoding="utf-8"?>
<formControlPr xmlns="http://schemas.microsoft.com/office/spreadsheetml/2009/9/main" objectType="CheckBox" fmlaLink="$P$30" lockText="1" noThreeD="1"/>
</file>

<file path=xl/ctrlProps/ctrlProp17.xml><?xml version="1.0" encoding="utf-8"?>
<formControlPr xmlns="http://schemas.microsoft.com/office/spreadsheetml/2009/9/main" objectType="CheckBox" fmlaLink="$P$31" lockText="1" noThreeD="1"/>
</file>

<file path=xl/ctrlProps/ctrlProp18.xml><?xml version="1.0" encoding="utf-8"?>
<formControlPr xmlns="http://schemas.microsoft.com/office/spreadsheetml/2009/9/main" objectType="CheckBox" fmlaLink="$P$32" lockText="1" noThreeD="1"/>
</file>

<file path=xl/ctrlProps/ctrlProp19.xml><?xml version="1.0" encoding="utf-8"?>
<formControlPr xmlns="http://schemas.microsoft.com/office/spreadsheetml/2009/9/main" objectType="CheckBox" fmlaLink="$P$33" lockText="1" noThreeD="1"/>
</file>

<file path=xl/ctrlProps/ctrlProp20.xml><?xml version="1.0" encoding="utf-8"?>
<formControlPr xmlns="http://schemas.microsoft.com/office/spreadsheetml/2009/9/main" objectType="CheckBox" fmlaLink="$P$37" lockText="1" noThreeD="1"/>
</file>

<file path=xl/ctrlProps/ctrlProp21.xml><?xml version="1.0" encoding="utf-8"?>
<formControlPr xmlns="http://schemas.microsoft.com/office/spreadsheetml/2009/9/main" objectType="CheckBox" fmlaLink="$P$21" lockText="1" noThreeD="1"/>
</file>

<file path=xl/ctrlProps/ctrlProp22.xml><?xml version="1.0" encoding="utf-8"?>
<formControlPr xmlns="http://schemas.microsoft.com/office/spreadsheetml/2009/9/main" objectType="CheckBox" checked="Checked" fmlaLink="$P$22" lockText="1" noThreeD="1"/>
</file>

<file path=xl/ctrlProps/ctrlProp23.xml><?xml version="1.0" encoding="utf-8"?>
<formControlPr xmlns="http://schemas.microsoft.com/office/spreadsheetml/2009/9/main" objectType="CheckBox" fmlaLink="$P$25" lockText="1" noThreeD="1"/>
</file>

<file path=xl/ctrlProps/ctrlProp24.xml><?xml version="1.0" encoding="utf-8"?>
<formControlPr xmlns="http://schemas.microsoft.com/office/spreadsheetml/2009/9/main" objectType="CheckBox" fmlaLink="$P$26" lockText="1" noThreeD="1"/>
</file>

<file path=xl/ctrlProps/ctrlProp25.xml><?xml version="1.0" encoding="utf-8"?>
<formControlPr xmlns="http://schemas.microsoft.com/office/spreadsheetml/2009/9/main" objectType="CheckBox" fmlaLink="$P$35" lockText="1" noThreeD="1"/>
</file>

<file path=xl/ctrlProps/ctrlProp26.xml><?xml version="1.0" encoding="utf-8"?>
<formControlPr xmlns="http://schemas.microsoft.com/office/spreadsheetml/2009/9/main" objectType="CheckBox" fmlaLink="$P$47" lockText="1" noThreeD="1"/>
</file>

<file path=xl/ctrlProps/ctrlProp27.xml><?xml version="1.0" encoding="utf-8"?>
<formControlPr xmlns="http://schemas.microsoft.com/office/spreadsheetml/2009/9/main" objectType="CheckBox" fmlaLink="$P$27" lockText="1" noThreeD="1"/>
</file>

<file path=xl/ctrlProps/ctrlProp28.xml><?xml version="1.0" encoding="utf-8"?>
<formControlPr xmlns="http://schemas.microsoft.com/office/spreadsheetml/2009/9/main" objectType="CheckBox" fmlaLink="$P$43" lockText="1" noThreeD="1"/>
</file>

<file path=xl/ctrlProps/ctrlProp29.xml><?xml version="1.0" encoding="utf-8"?>
<formControlPr xmlns="http://schemas.microsoft.com/office/spreadsheetml/2009/9/main" objectType="CheckBox" fmlaLink="$P$44" lockText="1" noThreeD="1"/>
</file>

<file path=xl/ctrlProps/ctrlProp30.xml><?xml version="1.0" encoding="utf-8"?>
<formControlPr xmlns="http://schemas.microsoft.com/office/spreadsheetml/2009/9/main" objectType="CheckBox" fmlaLink="$P$48" lockText="1" noThreeD="1"/>
</file>

<file path=xl/ctrlProps/ctrlProp31.xml><?xml version="1.0" encoding="utf-8"?>
<formControlPr xmlns="http://schemas.microsoft.com/office/spreadsheetml/2009/9/main" objectType="CheckBox" fmlaLink="$P$49" lockText="1" noThreeD="1"/>
</file>

<file path=xl/ctrlProps/ctrlProp32.xml><?xml version="1.0" encoding="utf-8"?>
<formControlPr xmlns="http://schemas.microsoft.com/office/spreadsheetml/2009/9/main" objectType="CheckBox" fmlaLink="$P$43" lockText="1" noThreeD="1"/>
</file>

<file path=xl/ctrlProps/ctrlProp33.xml><?xml version="1.0" encoding="utf-8"?>
<formControlPr xmlns="http://schemas.microsoft.com/office/spreadsheetml/2009/9/main" objectType="CheckBox" fmlaLink="$P$44" lockText="1" noThreeD="1"/>
</file>

<file path=xl/ctrlProps/ctrlProp34.xml><?xml version="1.0" encoding="utf-8"?>
<formControlPr xmlns="http://schemas.microsoft.com/office/spreadsheetml/2009/9/main" objectType="CheckBox" fmlaLink="$P$45" lockText="1" noThreeD="1"/>
</file>

<file path=xl/ctrlProps/ctrlProp35.xml><?xml version="1.0" encoding="utf-8"?>
<formControlPr xmlns="http://schemas.microsoft.com/office/spreadsheetml/2009/9/main" objectType="CheckBox" fmlaLink="$P$48" lockText="1" noThreeD="1"/>
</file>

<file path=xl/ctrlProps/ctrlProp36.xml><?xml version="1.0" encoding="utf-8"?>
<formControlPr xmlns="http://schemas.microsoft.com/office/spreadsheetml/2009/9/main" objectType="CheckBox" fmlaLink="$P$49" lockText="1" noThreeD="1"/>
</file>

<file path=xl/ctrlProps/ctrlProp37.xml><?xml version="1.0" encoding="utf-8"?>
<formControlPr xmlns="http://schemas.microsoft.com/office/spreadsheetml/2009/9/main" objectType="CheckBox" fmlaLink="$P$46" lockText="1" noThreeD="1"/>
</file>

<file path=xl/ctrlProps/ctrlProp38.xml><?xml version="1.0" encoding="utf-8"?>
<formControlPr xmlns="http://schemas.microsoft.com/office/spreadsheetml/2009/9/main" objectType="CheckBox" fmlaLink="$P$47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11</xdr:row>
          <xdr:rowOff>45720</xdr:rowOff>
        </xdr:from>
        <xdr:to>
          <xdr:col>6</xdr:col>
          <xdr:colOff>373380</xdr:colOff>
          <xdr:row>11</xdr:row>
          <xdr:rowOff>160020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12</xdr:row>
          <xdr:rowOff>22860</xdr:rowOff>
        </xdr:from>
        <xdr:to>
          <xdr:col>6</xdr:col>
          <xdr:colOff>373380</xdr:colOff>
          <xdr:row>12</xdr:row>
          <xdr:rowOff>175260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480060</xdr:colOff>
          <xdr:row>13</xdr:row>
          <xdr:rowOff>22860</xdr:rowOff>
        </xdr:from>
        <xdr:to>
          <xdr:col>7</xdr:col>
          <xdr:colOff>175260</xdr:colOff>
          <xdr:row>13</xdr:row>
          <xdr:rowOff>175260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213360</xdr:colOff>
          <xdr:row>11</xdr:row>
          <xdr:rowOff>45720</xdr:rowOff>
        </xdr:from>
        <xdr:to>
          <xdr:col>7</xdr:col>
          <xdr:colOff>381000</xdr:colOff>
          <xdr:row>11</xdr:row>
          <xdr:rowOff>160020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213360</xdr:colOff>
          <xdr:row>12</xdr:row>
          <xdr:rowOff>30480</xdr:rowOff>
        </xdr:from>
        <xdr:to>
          <xdr:col>7</xdr:col>
          <xdr:colOff>403860</xdr:colOff>
          <xdr:row>12</xdr:row>
          <xdr:rowOff>175260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213360</xdr:colOff>
          <xdr:row>41</xdr:row>
          <xdr:rowOff>22860</xdr:rowOff>
        </xdr:from>
        <xdr:to>
          <xdr:col>6</xdr:col>
          <xdr:colOff>388620</xdr:colOff>
          <xdr:row>41</xdr:row>
          <xdr:rowOff>190500</xdr:rowOff>
        </xdr:to>
        <xdr:sp macro="" textlink="">
          <xdr:nvSpPr>
            <xdr:cNvPr id="4126" name="Check Box 2078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213360</xdr:colOff>
          <xdr:row>44</xdr:row>
          <xdr:rowOff>0</xdr:rowOff>
        </xdr:from>
        <xdr:to>
          <xdr:col>6</xdr:col>
          <xdr:colOff>388620</xdr:colOff>
          <xdr:row>44</xdr:row>
          <xdr:rowOff>182880</xdr:rowOff>
        </xdr:to>
        <xdr:sp macro="" textlink="">
          <xdr:nvSpPr>
            <xdr:cNvPr id="4128" name="Check Box 2080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0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33</xdr:row>
          <xdr:rowOff>45720</xdr:rowOff>
        </xdr:from>
        <xdr:to>
          <xdr:col>6</xdr:col>
          <xdr:colOff>365760</xdr:colOff>
          <xdr:row>33</xdr:row>
          <xdr:rowOff>175260</xdr:rowOff>
        </xdr:to>
        <xdr:sp macro="" textlink="">
          <xdr:nvSpPr>
            <xdr:cNvPr id="4691" name="Check Box 2643" hidden="1">
              <a:extLst>
                <a:ext uri="{63B3BB69-23CF-44E3-9099-C40C66FF867C}">
                  <a14:compatExt spid="_x0000_s4691"/>
                </a:ext>
                <a:ext uri="{FF2B5EF4-FFF2-40B4-BE49-F238E27FC236}">
                  <a16:creationId xmlns:a16="http://schemas.microsoft.com/office/drawing/2014/main" id="{00000000-0008-0000-0000-00005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35</xdr:row>
          <xdr:rowOff>45720</xdr:rowOff>
        </xdr:from>
        <xdr:to>
          <xdr:col>6</xdr:col>
          <xdr:colOff>365760</xdr:colOff>
          <xdr:row>35</xdr:row>
          <xdr:rowOff>175260</xdr:rowOff>
        </xdr:to>
        <xdr:sp macro="" textlink="">
          <xdr:nvSpPr>
            <xdr:cNvPr id="4692" name="Check Box 2644" hidden="1">
              <a:extLst>
                <a:ext uri="{63B3BB69-23CF-44E3-9099-C40C66FF867C}">
                  <a14:compatExt spid="_x0000_s4692"/>
                </a:ext>
                <a:ext uri="{FF2B5EF4-FFF2-40B4-BE49-F238E27FC236}">
                  <a16:creationId xmlns:a16="http://schemas.microsoft.com/office/drawing/2014/main" id="{00000000-0008-0000-0000-00005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18</xdr:row>
          <xdr:rowOff>68580</xdr:rowOff>
        </xdr:from>
        <xdr:to>
          <xdr:col>6</xdr:col>
          <xdr:colOff>365760</xdr:colOff>
          <xdr:row>18</xdr:row>
          <xdr:rowOff>182880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19</xdr:row>
          <xdr:rowOff>45720</xdr:rowOff>
        </xdr:from>
        <xdr:to>
          <xdr:col>6</xdr:col>
          <xdr:colOff>365760</xdr:colOff>
          <xdr:row>19</xdr:row>
          <xdr:rowOff>160020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27</xdr:row>
          <xdr:rowOff>22860</xdr:rowOff>
        </xdr:from>
        <xdr:to>
          <xdr:col>6</xdr:col>
          <xdr:colOff>381000</xdr:colOff>
          <xdr:row>27</xdr:row>
          <xdr:rowOff>175260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28</xdr:row>
          <xdr:rowOff>22860</xdr:rowOff>
        </xdr:from>
        <xdr:to>
          <xdr:col>6</xdr:col>
          <xdr:colOff>373380</xdr:colOff>
          <xdr:row>28</xdr:row>
          <xdr:rowOff>175260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22</xdr:row>
          <xdr:rowOff>60960</xdr:rowOff>
        </xdr:from>
        <xdr:to>
          <xdr:col>6</xdr:col>
          <xdr:colOff>373380</xdr:colOff>
          <xdr:row>22</xdr:row>
          <xdr:rowOff>213360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23</xdr:row>
          <xdr:rowOff>22860</xdr:rowOff>
        </xdr:from>
        <xdr:to>
          <xdr:col>6</xdr:col>
          <xdr:colOff>373380</xdr:colOff>
          <xdr:row>23</xdr:row>
          <xdr:rowOff>175260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29</xdr:row>
          <xdr:rowOff>60960</xdr:rowOff>
        </xdr:from>
        <xdr:to>
          <xdr:col>6</xdr:col>
          <xdr:colOff>365760</xdr:colOff>
          <xdr:row>29</xdr:row>
          <xdr:rowOff>175260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30</xdr:row>
          <xdr:rowOff>38100</xdr:rowOff>
        </xdr:from>
        <xdr:to>
          <xdr:col>6</xdr:col>
          <xdr:colOff>373380</xdr:colOff>
          <xdr:row>30</xdr:row>
          <xdr:rowOff>175260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31</xdr:row>
          <xdr:rowOff>30480</xdr:rowOff>
        </xdr:from>
        <xdr:to>
          <xdr:col>6</xdr:col>
          <xdr:colOff>373380</xdr:colOff>
          <xdr:row>31</xdr:row>
          <xdr:rowOff>160020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32</xdr:row>
          <xdr:rowOff>30480</xdr:rowOff>
        </xdr:from>
        <xdr:to>
          <xdr:col>6</xdr:col>
          <xdr:colOff>373380</xdr:colOff>
          <xdr:row>32</xdr:row>
          <xdr:rowOff>160020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36</xdr:row>
          <xdr:rowOff>0</xdr:rowOff>
        </xdr:from>
        <xdr:to>
          <xdr:col>6</xdr:col>
          <xdr:colOff>365760</xdr:colOff>
          <xdr:row>36</xdr:row>
          <xdr:rowOff>0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0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20</xdr:row>
          <xdr:rowOff>45720</xdr:rowOff>
        </xdr:from>
        <xdr:to>
          <xdr:col>6</xdr:col>
          <xdr:colOff>373380</xdr:colOff>
          <xdr:row>20</xdr:row>
          <xdr:rowOff>182880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21</xdr:row>
          <xdr:rowOff>0</xdr:rowOff>
        </xdr:from>
        <xdr:to>
          <xdr:col>6</xdr:col>
          <xdr:colOff>373380</xdr:colOff>
          <xdr:row>21</xdr:row>
          <xdr:rowOff>0</xdr:rowOff>
        </xdr:to>
        <xdr:sp macro="" textlink="">
          <xdr:nvSpPr>
            <xdr:cNvPr id="4687" name="Check Box 2639" hidden="1">
              <a:extLst>
                <a:ext uri="{63B3BB69-23CF-44E3-9099-C40C66FF867C}">
                  <a14:compatExt spid="_x0000_s4687"/>
                </a:ext>
                <a:ext uri="{FF2B5EF4-FFF2-40B4-BE49-F238E27FC236}">
                  <a16:creationId xmlns:a16="http://schemas.microsoft.com/office/drawing/2014/main" id="{00000000-0008-0000-0000-00004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24</xdr:row>
          <xdr:rowOff>22860</xdr:rowOff>
        </xdr:from>
        <xdr:to>
          <xdr:col>6</xdr:col>
          <xdr:colOff>373380</xdr:colOff>
          <xdr:row>24</xdr:row>
          <xdr:rowOff>175260</xdr:rowOff>
        </xdr:to>
        <xdr:sp macro="" textlink="">
          <xdr:nvSpPr>
            <xdr:cNvPr id="4688" name="Check Box 2640" hidden="1">
              <a:extLst>
                <a:ext uri="{63B3BB69-23CF-44E3-9099-C40C66FF867C}">
                  <a14:compatExt spid="_x0000_s4688"/>
                </a:ext>
                <a:ext uri="{FF2B5EF4-FFF2-40B4-BE49-F238E27FC236}">
                  <a16:creationId xmlns:a16="http://schemas.microsoft.com/office/drawing/2014/main" id="{00000000-0008-0000-0000-00005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25</xdr:row>
          <xdr:rowOff>7620</xdr:rowOff>
        </xdr:from>
        <xdr:to>
          <xdr:col>6</xdr:col>
          <xdr:colOff>373380</xdr:colOff>
          <xdr:row>25</xdr:row>
          <xdr:rowOff>160020</xdr:rowOff>
        </xdr:to>
        <xdr:sp macro="" textlink="">
          <xdr:nvSpPr>
            <xdr:cNvPr id="4689" name="Check Box 2641" hidden="1">
              <a:extLst>
                <a:ext uri="{63B3BB69-23CF-44E3-9099-C40C66FF867C}">
                  <a14:compatExt spid="_x0000_s4689"/>
                </a:ext>
                <a:ext uri="{FF2B5EF4-FFF2-40B4-BE49-F238E27FC236}">
                  <a16:creationId xmlns:a16="http://schemas.microsoft.com/office/drawing/2014/main" id="{00000000-0008-0000-0000-00005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34</xdr:row>
          <xdr:rowOff>45720</xdr:rowOff>
        </xdr:from>
        <xdr:to>
          <xdr:col>6</xdr:col>
          <xdr:colOff>365760</xdr:colOff>
          <xdr:row>34</xdr:row>
          <xdr:rowOff>175260</xdr:rowOff>
        </xdr:to>
        <xdr:sp macro="" textlink="">
          <xdr:nvSpPr>
            <xdr:cNvPr id="4690" name="Check Box 2642" hidden="1">
              <a:extLst>
                <a:ext uri="{63B3BB69-23CF-44E3-9099-C40C66FF867C}">
                  <a14:compatExt spid="_x0000_s4690"/>
                </a:ext>
                <a:ext uri="{FF2B5EF4-FFF2-40B4-BE49-F238E27FC236}">
                  <a16:creationId xmlns:a16="http://schemas.microsoft.com/office/drawing/2014/main" id="{00000000-0008-0000-0000-00005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213360</xdr:colOff>
          <xdr:row>46</xdr:row>
          <xdr:rowOff>0</xdr:rowOff>
        </xdr:from>
        <xdr:to>
          <xdr:col>6</xdr:col>
          <xdr:colOff>388620</xdr:colOff>
          <xdr:row>46</xdr:row>
          <xdr:rowOff>182880</xdr:rowOff>
        </xdr:to>
        <xdr:sp macro="" textlink="">
          <xdr:nvSpPr>
            <xdr:cNvPr id="4693" name="Check Box 2645" hidden="1">
              <a:extLst>
                <a:ext uri="{63B3BB69-23CF-44E3-9099-C40C66FF867C}">
                  <a14:compatExt spid="_x0000_s4693"/>
                </a:ext>
                <a:ext uri="{FF2B5EF4-FFF2-40B4-BE49-F238E27FC236}">
                  <a16:creationId xmlns:a16="http://schemas.microsoft.com/office/drawing/2014/main" id="{00000000-0008-0000-0000-00005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25</xdr:row>
          <xdr:rowOff>213360</xdr:rowOff>
        </xdr:from>
        <xdr:to>
          <xdr:col>7</xdr:col>
          <xdr:colOff>541020</xdr:colOff>
          <xdr:row>26</xdr:row>
          <xdr:rowOff>198120</xdr:rowOff>
        </xdr:to>
        <xdr:sp macro="" textlink="">
          <xdr:nvSpPr>
            <xdr:cNvPr id="4696" name="Check Box 2648" hidden="1">
              <a:extLst>
                <a:ext uri="{63B3BB69-23CF-44E3-9099-C40C66FF867C}">
                  <a14:compatExt spid="_x0000_s4696"/>
                </a:ext>
                <a:ext uri="{FF2B5EF4-FFF2-40B4-BE49-F238E27FC236}">
                  <a16:creationId xmlns:a16="http://schemas.microsoft.com/office/drawing/2014/main" id="{00000000-0008-0000-0000-00005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213360</xdr:colOff>
          <xdr:row>41</xdr:row>
          <xdr:rowOff>220980</xdr:rowOff>
        </xdr:from>
        <xdr:to>
          <xdr:col>7</xdr:col>
          <xdr:colOff>563880</xdr:colOff>
          <xdr:row>42</xdr:row>
          <xdr:rowOff>213360</xdr:rowOff>
        </xdr:to>
        <xdr:sp macro="" textlink="">
          <xdr:nvSpPr>
            <xdr:cNvPr id="4697" name="Check Box 2649" hidden="1">
              <a:extLst>
                <a:ext uri="{63B3BB69-23CF-44E3-9099-C40C66FF867C}">
                  <a14:compatExt spid="_x0000_s4697"/>
                </a:ext>
                <a:ext uri="{FF2B5EF4-FFF2-40B4-BE49-F238E27FC236}">
                  <a16:creationId xmlns:a16="http://schemas.microsoft.com/office/drawing/2014/main" id="{00000000-0008-0000-0000-00005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213360</xdr:colOff>
          <xdr:row>42</xdr:row>
          <xdr:rowOff>213360</xdr:rowOff>
        </xdr:from>
        <xdr:to>
          <xdr:col>7</xdr:col>
          <xdr:colOff>563880</xdr:colOff>
          <xdr:row>43</xdr:row>
          <xdr:rowOff>198120</xdr:rowOff>
        </xdr:to>
        <xdr:sp macro="" textlink="">
          <xdr:nvSpPr>
            <xdr:cNvPr id="4698" name="Check Box 2650" hidden="1">
              <a:extLst>
                <a:ext uri="{63B3BB69-23CF-44E3-9099-C40C66FF867C}">
                  <a14:compatExt spid="_x0000_s4698"/>
                </a:ext>
                <a:ext uri="{FF2B5EF4-FFF2-40B4-BE49-F238E27FC236}">
                  <a16:creationId xmlns:a16="http://schemas.microsoft.com/office/drawing/2014/main" id="{00000000-0008-0000-0000-00005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213360</xdr:colOff>
          <xdr:row>47</xdr:row>
          <xdr:rowOff>0</xdr:rowOff>
        </xdr:from>
        <xdr:to>
          <xdr:col>6</xdr:col>
          <xdr:colOff>388620</xdr:colOff>
          <xdr:row>47</xdr:row>
          <xdr:rowOff>182880</xdr:rowOff>
        </xdr:to>
        <xdr:sp macro="" textlink="">
          <xdr:nvSpPr>
            <xdr:cNvPr id="4700" name="Check Box 2652" hidden="1">
              <a:extLst>
                <a:ext uri="{63B3BB69-23CF-44E3-9099-C40C66FF867C}">
                  <a14:compatExt spid="_x0000_s4700"/>
                </a:ext>
                <a:ext uri="{FF2B5EF4-FFF2-40B4-BE49-F238E27FC236}">
                  <a16:creationId xmlns:a16="http://schemas.microsoft.com/office/drawing/2014/main" id="{00000000-0008-0000-0000-00005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213360</xdr:colOff>
          <xdr:row>48</xdr:row>
          <xdr:rowOff>0</xdr:rowOff>
        </xdr:from>
        <xdr:to>
          <xdr:col>6</xdr:col>
          <xdr:colOff>388620</xdr:colOff>
          <xdr:row>48</xdr:row>
          <xdr:rowOff>182880</xdr:rowOff>
        </xdr:to>
        <xdr:sp macro="" textlink="">
          <xdr:nvSpPr>
            <xdr:cNvPr id="4704" name="Check Box 2656" hidden="1">
              <a:extLst>
                <a:ext uri="{63B3BB69-23CF-44E3-9099-C40C66FF867C}">
                  <a14:compatExt spid="_x0000_s4704"/>
                </a:ext>
                <a:ext uri="{FF2B5EF4-FFF2-40B4-BE49-F238E27FC236}">
                  <a16:creationId xmlns:a16="http://schemas.microsoft.com/office/drawing/2014/main" id="{00000000-0008-0000-0000-00006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213360</xdr:colOff>
          <xdr:row>42</xdr:row>
          <xdr:rowOff>22860</xdr:rowOff>
        </xdr:from>
        <xdr:to>
          <xdr:col>6</xdr:col>
          <xdr:colOff>388620</xdr:colOff>
          <xdr:row>42</xdr:row>
          <xdr:rowOff>190500</xdr:rowOff>
        </xdr:to>
        <xdr:sp macro="" textlink="">
          <xdr:nvSpPr>
            <xdr:cNvPr id="4705" name="Check Box 2657" hidden="1">
              <a:extLst>
                <a:ext uri="{63B3BB69-23CF-44E3-9099-C40C66FF867C}">
                  <a14:compatExt spid="_x0000_s4705"/>
                </a:ext>
                <a:ext uri="{FF2B5EF4-FFF2-40B4-BE49-F238E27FC236}">
                  <a16:creationId xmlns:a16="http://schemas.microsoft.com/office/drawing/2014/main" id="{00000000-0008-0000-0000-00006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213360</xdr:colOff>
          <xdr:row>42</xdr:row>
          <xdr:rowOff>220980</xdr:rowOff>
        </xdr:from>
        <xdr:to>
          <xdr:col>7</xdr:col>
          <xdr:colOff>563880</xdr:colOff>
          <xdr:row>43</xdr:row>
          <xdr:rowOff>213360</xdr:rowOff>
        </xdr:to>
        <xdr:sp macro="" textlink="">
          <xdr:nvSpPr>
            <xdr:cNvPr id="4706" name="Check Box 2658" hidden="1">
              <a:extLst>
                <a:ext uri="{63B3BB69-23CF-44E3-9099-C40C66FF867C}">
                  <a14:compatExt spid="_x0000_s4706"/>
                </a:ext>
                <a:ext uri="{FF2B5EF4-FFF2-40B4-BE49-F238E27FC236}">
                  <a16:creationId xmlns:a16="http://schemas.microsoft.com/office/drawing/2014/main" id="{00000000-0008-0000-0000-00006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213360</xdr:colOff>
          <xdr:row>43</xdr:row>
          <xdr:rowOff>220980</xdr:rowOff>
        </xdr:from>
        <xdr:to>
          <xdr:col>7</xdr:col>
          <xdr:colOff>563880</xdr:colOff>
          <xdr:row>44</xdr:row>
          <xdr:rowOff>213360</xdr:rowOff>
        </xdr:to>
        <xdr:sp macro="" textlink="">
          <xdr:nvSpPr>
            <xdr:cNvPr id="4708" name="Check Box 2660" hidden="1">
              <a:extLst>
                <a:ext uri="{63B3BB69-23CF-44E3-9099-C40C66FF867C}">
                  <a14:compatExt spid="_x0000_s4708"/>
                </a:ext>
                <a:ext uri="{FF2B5EF4-FFF2-40B4-BE49-F238E27FC236}">
                  <a16:creationId xmlns:a16="http://schemas.microsoft.com/office/drawing/2014/main" id="{00000000-0008-0000-0000-00006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213360</xdr:colOff>
          <xdr:row>46</xdr:row>
          <xdr:rowOff>220980</xdr:rowOff>
        </xdr:from>
        <xdr:to>
          <xdr:col>7</xdr:col>
          <xdr:colOff>563880</xdr:colOff>
          <xdr:row>47</xdr:row>
          <xdr:rowOff>213360</xdr:rowOff>
        </xdr:to>
        <xdr:sp macro="" textlink="">
          <xdr:nvSpPr>
            <xdr:cNvPr id="4714" name="Check Box 2666" hidden="1">
              <a:extLst>
                <a:ext uri="{63B3BB69-23CF-44E3-9099-C40C66FF867C}">
                  <a14:compatExt spid="_x0000_s4714"/>
                </a:ext>
                <a:ext uri="{FF2B5EF4-FFF2-40B4-BE49-F238E27FC236}">
                  <a16:creationId xmlns:a16="http://schemas.microsoft.com/office/drawing/2014/main" id="{00000000-0008-0000-0000-00006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213360</xdr:colOff>
          <xdr:row>47</xdr:row>
          <xdr:rowOff>220980</xdr:rowOff>
        </xdr:from>
        <xdr:to>
          <xdr:col>7</xdr:col>
          <xdr:colOff>563880</xdr:colOff>
          <xdr:row>48</xdr:row>
          <xdr:rowOff>213360</xdr:rowOff>
        </xdr:to>
        <xdr:sp macro="" textlink="">
          <xdr:nvSpPr>
            <xdr:cNvPr id="4716" name="Check Box 2668" hidden="1">
              <a:extLst>
                <a:ext uri="{63B3BB69-23CF-44E3-9099-C40C66FF867C}">
                  <a14:compatExt spid="_x0000_s4716"/>
                </a:ext>
                <a:ext uri="{FF2B5EF4-FFF2-40B4-BE49-F238E27FC236}">
                  <a16:creationId xmlns:a16="http://schemas.microsoft.com/office/drawing/2014/main" id="{00000000-0008-0000-0000-00006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213360</xdr:colOff>
          <xdr:row>45</xdr:row>
          <xdr:rowOff>0</xdr:rowOff>
        </xdr:from>
        <xdr:to>
          <xdr:col>6</xdr:col>
          <xdr:colOff>388620</xdr:colOff>
          <xdr:row>45</xdr:row>
          <xdr:rowOff>182880</xdr:rowOff>
        </xdr:to>
        <xdr:sp macro="" textlink="">
          <xdr:nvSpPr>
            <xdr:cNvPr id="4721" name="Check Box 2673" hidden="1">
              <a:extLst>
                <a:ext uri="{63B3BB69-23CF-44E3-9099-C40C66FF867C}">
                  <a14:compatExt spid="_x0000_s4721"/>
                </a:ext>
                <a:ext uri="{FF2B5EF4-FFF2-40B4-BE49-F238E27FC236}">
                  <a16:creationId xmlns:a16="http://schemas.microsoft.com/office/drawing/2014/main" id="{00000000-0008-0000-0000-00007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213360</xdr:colOff>
          <xdr:row>45</xdr:row>
          <xdr:rowOff>220980</xdr:rowOff>
        </xdr:from>
        <xdr:to>
          <xdr:col>7</xdr:col>
          <xdr:colOff>563880</xdr:colOff>
          <xdr:row>46</xdr:row>
          <xdr:rowOff>213360</xdr:rowOff>
        </xdr:to>
        <xdr:sp macro="" textlink="">
          <xdr:nvSpPr>
            <xdr:cNvPr id="4722" name="Check Box 2674" hidden="1">
              <a:extLst>
                <a:ext uri="{63B3BB69-23CF-44E3-9099-C40C66FF867C}">
                  <a14:compatExt spid="_x0000_s4722"/>
                </a:ext>
                <a:ext uri="{FF2B5EF4-FFF2-40B4-BE49-F238E27FC236}">
                  <a16:creationId xmlns:a16="http://schemas.microsoft.com/office/drawing/2014/main" id="{00000000-0008-0000-0000-00007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apas1">
    <pageSetUpPr autoPageBreaks="0"/>
  </sheetPr>
  <dimension ref="A1:CM64"/>
  <sheetViews>
    <sheetView showGridLines="0" tabSelected="1" zoomScale="85" zoomScaleNormal="85" zoomScaleSheetLayoutView="85" workbookViewId="0">
      <pane ySplit="8" topLeftCell="A37" activePane="bottomLeft" state="frozen"/>
      <selection pane="bottomLeft" activeCell="C7" sqref="C7"/>
    </sheetView>
  </sheetViews>
  <sheetFormatPr defaultColWidth="9.109375" defaultRowHeight="24.45" customHeight="1" x14ac:dyDescent="0.25"/>
  <cols>
    <col min="1" max="1" width="3.44140625" style="23" customWidth="1"/>
    <col min="2" max="2" width="14" style="2" customWidth="1"/>
    <col min="3" max="3" width="13.44140625" style="2" customWidth="1"/>
    <col min="4" max="4" width="17.77734375" style="2" customWidth="1"/>
    <col min="5" max="5" width="5.88671875" style="2" customWidth="1"/>
    <col min="6" max="6" width="5.33203125" style="2" customWidth="1"/>
    <col min="7" max="7" width="9.6640625" style="2" customWidth="1"/>
    <col min="8" max="8" width="12.5546875" style="41" customWidth="1"/>
    <col min="9" max="9" width="1.88671875" style="41" customWidth="1"/>
    <col min="10" max="10" width="26.6640625" style="36" customWidth="1"/>
    <col min="11" max="11" width="7.109375" style="36" customWidth="1"/>
    <col min="12" max="12" width="44.44140625" style="36" customWidth="1"/>
    <col min="13" max="13" width="10.21875" style="36" hidden="1" customWidth="1"/>
    <col min="14" max="14" width="20" style="93" hidden="1" customWidth="1"/>
    <col min="15" max="15" width="8.88671875" style="41" hidden="1" customWidth="1"/>
    <col min="16" max="16" width="0.21875" style="41" hidden="1" customWidth="1"/>
    <col min="17" max="17" width="9.77734375" style="41" hidden="1" customWidth="1"/>
    <col min="18" max="18" width="8.21875" style="41" hidden="1" customWidth="1"/>
    <col min="19" max="19" width="7" style="41" hidden="1" customWidth="1"/>
    <col min="20" max="20" width="5.33203125" style="94" hidden="1" customWidth="1"/>
    <col min="21" max="21" width="12.33203125" style="41" hidden="1" customWidth="1"/>
    <col min="22" max="22" width="9" style="41" hidden="1" customWidth="1"/>
    <col min="23" max="23" width="5.88671875" style="41" hidden="1" customWidth="1"/>
    <col min="24" max="24" width="17.33203125" style="41" customWidth="1"/>
    <col min="25" max="91" width="9.44140625" style="41" customWidth="1"/>
    <col min="92" max="158" width="9.44140625" style="58" customWidth="1"/>
    <col min="159" max="159" width="9.6640625" style="58" customWidth="1"/>
    <col min="160" max="16384" width="9.109375" style="58"/>
  </cols>
  <sheetData>
    <row r="1" spans="1:91" ht="48" customHeight="1" x14ac:dyDescent="0.25">
      <c r="E1" s="113" t="s">
        <v>84</v>
      </c>
      <c r="F1" s="113"/>
      <c r="G1" s="113"/>
      <c r="H1" s="113"/>
      <c r="J1" s="113"/>
      <c r="K1" s="113"/>
      <c r="L1" s="113"/>
      <c r="M1" s="113"/>
      <c r="N1" s="113"/>
      <c r="X1" s="113"/>
      <c r="Y1" s="113"/>
      <c r="Z1" s="113"/>
      <c r="AA1" s="113"/>
    </row>
    <row r="2" spans="1:91" s="57" customFormat="1" ht="24" customHeight="1" x14ac:dyDescent="0.35">
      <c r="A2" s="173" t="s">
        <v>70</v>
      </c>
      <c r="B2" s="173"/>
      <c r="C2" s="173"/>
      <c r="D2" s="173"/>
      <c r="E2" s="173"/>
      <c r="F2" s="173"/>
      <c r="G2" s="173"/>
      <c r="H2" s="173"/>
      <c r="I2" s="35"/>
      <c r="J2" s="36"/>
      <c r="K2" s="36"/>
      <c r="L2" s="36"/>
      <c r="M2" s="36"/>
      <c r="N2" s="93"/>
      <c r="O2" s="37"/>
      <c r="P2" s="37"/>
      <c r="Q2" s="37"/>
      <c r="R2" s="37"/>
      <c r="S2" s="37"/>
      <c r="T2" s="35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</row>
    <row r="3" spans="1:91" s="57" customFormat="1" ht="18" customHeight="1" x14ac:dyDescent="0.25">
      <c r="A3" s="176" t="s">
        <v>83</v>
      </c>
      <c r="B3" s="176"/>
      <c r="C3" s="176"/>
      <c r="D3" s="176"/>
      <c r="E3" s="176"/>
      <c r="F3" s="176"/>
      <c r="G3" s="176"/>
      <c r="H3" s="176"/>
      <c r="I3" s="38"/>
      <c r="J3" s="82" t="s">
        <v>0</v>
      </c>
      <c r="K3" s="107">
        <f>T51</f>
        <v>0</v>
      </c>
      <c r="L3" s="41"/>
      <c r="M3" s="36"/>
      <c r="N3" s="93"/>
      <c r="O3" s="37"/>
      <c r="P3" s="37"/>
      <c r="Q3" s="37"/>
      <c r="R3" s="37"/>
      <c r="S3" s="37"/>
      <c r="T3" s="35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</row>
    <row r="4" spans="1:91" ht="7.8" customHeight="1" x14ac:dyDescent="0.25">
      <c r="J4" s="82"/>
      <c r="K4" s="40"/>
      <c r="L4" s="79"/>
    </row>
    <row r="5" spans="1:91" ht="18" customHeight="1" x14ac:dyDescent="0.25">
      <c r="A5" s="4"/>
      <c r="B5" s="5" t="s">
        <v>75</v>
      </c>
      <c r="C5" s="177"/>
      <c r="D5" s="177"/>
      <c r="E5" s="178"/>
      <c r="F5" s="178"/>
      <c r="G5" s="178"/>
      <c r="H5" s="178"/>
      <c r="I5" s="36"/>
      <c r="J5" s="82" t="s">
        <v>1</v>
      </c>
      <c r="K5" s="39">
        <f>U51</f>
        <v>0</v>
      </c>
      <c r="L5" s="61" t="str">
        <f>IF((K5&lt;36)*(K5&gt;=25),"","Pamokų turi būti ne mažiau kaip 25 ir ne daugiau kaip 35")</f>
        <v>Pamokų turi būti ne mažiau kaip 25 ir ne daugiau kaip 35</v>
      </c>
    </row>
    <row r="6" spans="1:91" ht="7.8" customHeight="1" x14ac:dyDescent="0.25">
      <c r="A6" s="6"/>
      <c r="B6" s="7"/>
      <c r="C6" s="8"/>
      <c r="D6" s="8"/>
      <c r="E6" s="7"/>
      <c r="F6" s="7"/>
      <c r="G6" s="6"/>
      <c r="H6" s="42"/>
      <c r="J6" s="82"/>
      <c r="K6" s="40"/>
      <c r="L6" s="79"/>
    </row>
    <row r="7" spans="1:91" ht="18" customHeight="1" x14ac:dyDescent="0.25">
      <c r="A7" s="9"/>
      <c r="B7" s="5" t="s">
        <v>2</v>
      </c>
      <c r="C7" s="104"/>
      <c r="D7" s="103" t="s">
        <v>76</v>
      </c>
      <c r="E7" s="177"/>
      <c r="F7" s="177"/>
      <c r="G7" s="177"/>
      <c r="H7" s="177"/>
      <c r="J7" s="82" t="s">
        <v>3</v>
      </c>
      <c r="K7" s="39">
        <f>V51</f>
        <v>0</v>
      </c>
      <c r="L7" s="61" t="str">
        <f>IF((K7&lt;36)*(K7&gt;=25),"","Pamokų turi būti ne mažiau kaip 25 ir ne daugiau kaip 35")</f>
        <v>Pamokų turi būti ne mažiau kaip 25 ir ne daugiau kaip 35</v>
      </c>
    </row>
    <row r="8" spans="1:91" s="59" customFormat="1" ht="17.399999999999999" customHeight="1" x14ac:dyDescent="0.2">
      <c r="A8" s="83" t="s">
        <v>55</v>
      </c>
      <c r="B8" s="28"/>
      <c r="C8" s="28"/>
      <c r="D8" s="28"/>
      <c r="E8" s="28"/>
      <c r="F8" s="28"/>
      <c r="G8" s="28"/>
      <c r="H8" s="43"/>
      <c r="I8" s="43"/>
      <c r="J8" s="44"/>
      <c r="K8" s="44"/>
      <c r="L8" s="44"/>
      <c r="M8" s="44"/>
      <c r="N8" s="95"/>
      <c r="O8" s="43"/>
      <c r="P8" s="43"/>
      <c r="Q8" s="43"/>
      <c r="R8" s="43"/>
      <c r="S8" s="43"/>
      <c r="T8" s="96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</row>
    <row r="9" spans="1:91" ht="18" customHeight="1" x14ac:dyDescent="0.25">
      <c r="A9" s="179" t="s">
        <v>42</v>
      </c>
      <c r="B9" s="179"/>
      <c r="C9" s="179"/>
      <c r="D9" s="179"/>
      <c r="E9" s="179"/>
      <c r="F9" s="179"/>
      <c r="G9" s="179"/>
      <c r="H9" s="179"/>
    </row>
    <row r="10" spans="1:91" ht="24.45" customHeight="1" x14ac:dyDescent="0.25">
      <c r="A10" s="117" t="s">
        <v>54</v>
      </c>
      <c r="B10" s="136" t="s">
        <v>5</v>
      </c>
      <c r="C10" s="137"/>
      <c r="D10" s="138"/>
      <c r="E10" s="133" t="s">
        <v>7</v>
      </c>
      <c r="F10" s="133"/>
      <c r="G10" s="180" t="s">
        <v>44</v>
      </c>
      <c r="H10" s="181"/>
      <c r="I10" s="45"/>
      <c r="N10" s="149" t="s">
        <v>5</v>
      </c>
      <c r="O10" s="114" t="s">
        <v>8</v>
      </c>
      <c r="P10" s="114" t="s">
        <v>9</v>
      </c>
      <c r="Q10" s="148" t="s">
        <v>10</v>
      </c>
      <c r="R10" s="148" t="s">
        <v>11</v>
      </c>
      <c r="S10" s="148" t="s">
        <v>12</v>
      </c>
      <c r="T10" s="148" t="s">
        <v>6</v>
      </c>
      <c r="U10" s="148" t="s">
        <v>13</v>
      </c>
      <c r="V10" s="148" t="s">
        <v>14</v>
      </c>
    </row>
    <row r="11" spans="1:91" ht="36.450000000000003" customHeight="1" x14ac:dyDescent="0.25">
      <c r="A11" s="116"/>
      <c r="B11" s="139"/>
      <c r="C11" s="140"/>
      <c r="D11" s="141"/>
      <c r="E11" s="27" t="s">
        <v>15</v>
      </c>
      <c r="F11" s="27" t="s">
        <v>16</v>
      </c>
      <c r="G11" s="72" t="s">
        <v>53</v>
      </c>
      <c r="H11" s="71" t="s">
        <v>52</v>
      </c>
      <c r="I11" s="46"/>
      <c r="N11" s="149"/>
      <c r="O11" s="114"/>
      <c r="P11" s="114"/>
      <c r="Q11" s="148"/>
      <c r="R11" s="148"/>
      <c r="S11" s="148"/>
      <c r="T11" s="148"/>
      <c r="U11" s="148"/>
      <c r="V11" s="148"/>
    </row>
    <row r="12" spans="1:91" ht="18" customHeight="1" x14ac:dyDescent="0.25">
      <c r="A12" s="73">
        <v>1</v>
      </c>
      <c r="B12" s="142" t="s">
        <v>33</v>
      </c>
      <c r="C12" s="143"/>
      <c r="D12" s="144"/>
      <c r="E12" s="73" t="str">
        <f t="shared" ref="E12:F14" si="0">U12</f>
        <v/>
      </c>
      <c r="F12" s="73" t="str">
        <f t="shared" si="0"/>
        <v/>
      </c>
      <c r="G12" s="26"/>
      <c r="H12" s="49"/>
      <c r="I12" s="50"/>
      <c r="J12" s="120" t="str">
        <f>IF(AND(NOT(O12),NOT(P12)),"Privaloma pasirinkti lietuvių k. B arba A kursą",IF(AND(O12,P12),"Galima rinktis tik A arba B kursą",""))</f>
        <v>Privaloma pasirinkti lietuvių k. B arba A kursą</v>
      </c>
      <c r="K12" s="120"/>
      <c r="L12" s="120"/>
      <c r="N12" s="93" t="str">
        <f>B12</f>
        <v>Lietuvių kalba ir literatūra</v>
      </c>
      <c r="O12" s="41" t="b">
        <v>0</v>
      </c>
      <c r="P12" s="41" t="b">
        <v>0</v>
      </c>
      <c r="Q12" s="94">
        <f>IF((O12 +P12)*NOT(O12*P12),1,0)</f>
        <v>0</v>
      </c>
      <c r="S12" s="41">
        <f>IF(AND(P12,Q12=1),1,0)</f>
        <v>0</v>
      </c>
      <c r="T12" s="94" t="str">
        <f>IF(Q12=1,IF(O12,"B","A"),"")</f>
        <v/>
      </c>
      <c r="U12" s="94" t="str">
        <f>IF($T12="B",4,IF($T12="A",6,""))</f>
        <v/>
      </c>
      <c r="V12" s="94" t="str">
        <f>IF($T12="B",4,IF($T12="A",6,""))</f>
        <v/>
      </c>
    </row>
    <row r="13" spans="1:91" ht="18" customHeight="1" x14ac:dyDescent="0.25">
      <c r="A13" s="73">
        <v>2</v>
      </c>
      <c r="B13" s="142" t="s">
        <v>82</v>
      </c>
      <c r="C13" s="143"/>
      <c r="D13" s="144"/>
      <c r="E13" s="73" t="str">
        <f t="shared" si="0"/>
        <v/>
      </c>
      <c r="F13" s="73" t="str">
        <f t="shared" si="0"/>
        <v/>
      </c>
      <c r="G13" s="32"/>
      <c r="H13" s="49"/>
      <c r="I13" s="50"/>
      <c r="J13" s="120" t="str">
        <f>IF(AND(NOT(O13),NOT(P13)),"Privaloma pasirinkti matematikos B arba A kursą",IF(AND(O13,P13),"Galima rinktis tik A arba B kursą",""))</f>
        <v>Privaloma pasirinkti matematikos B arba A kursą</v>
      </c>
      <c r="K13" s="120"/>
      <c r="L13" s="120"/>
      <c r="N13" s="93" t="str">
        <f>B13</f>
        <v>Matematika</v>
      </c>
      <c r="O13" s="41" t="b">
        <v>0</v>
      </c>
      <c r="P13" s="41" t="b">
        <v>0</v>
      </c>
      <c r="Q13" s="94">
        <f>IF((O13 +P13)*NOT(O13*P13),1,0)</f>
        <v>0</v>
      </c>
      <c r="S13" s="94"/>
      <c r="T13" s="94" t="str">
        <f>IF(Q13=1,IF(O13,"B","A"),"")</f>
        <v/>
      </c>
      <c r="U13" s="94" t="str">
        <f>IF($T13="B",5,IF($T13="A",7,""))</f>
        <v/>
      </c>
      <c r="V13" s="94" t="str">
        <f>IF($T13="B",4,IF($T13="A",6,""))</f>
        <v/>
      </c>
    </row>
    <row r="14" spans="1:91" ht="18" customHeight="1" x14ac:dyDescent="0.25">
      <c r="A14" s="68">
        <v>3</v>
      </c>
      <c r="B14" s="142" t="s">
        <v>41</v>
      </c>
      <c r="C14" s="143"/>
      <c r="D14" s="144"/>
      <c r="E14" s="68" t="str">
        <f t="shared" si="0"/>
        <v/>
      </c>
      <c r="F14" s="68" t="str">
        <f t="shared" si="0"/>
        <v/>
      </c>
      <c r="G14" s="131"/>
      <c r="H14" s="132"/>
      <c r="I14" s="50"/>
      <c r="J14" s="120" t="str">
        <f>IF(Q14=0,"Privaloma pasirinkti fizinį ugdymą","")</f>
        <v>Privaloma pasirinkti fizinį ugdymą</v>
      </c>
      <c r="K14" s="120"/>
      <c r="L14" s="120"/>
      <c r="M14" s="63"/>
      <c r="N14" s="93" t="str">
        <f>B14</f>
        <v>Fizinis ugdymas</v>
      </c>
      <c r="P14" s="41" t="b">
        <v>0</v>
      </c>
      <c r="Q14" s="94">
        <f>IF(P14,1,0)</f>
        <v>0</v>
      </c>
      <c r="S14" s="94"/>
      <c r="U14" s="94" t="str">
        <f>IF($Q14=1,3,"")</f>
        <v/>
      </c>
      <c r="V14" s="94" t="str">
        <f>IF($Q14=1,3,"")</f>
        <v/>
      </c>
    </row>
    <row r="15" spans="1:91" ht="16.2" customHeight="1" x14ac:dyDescent="0.25">
      <c r="A15" s="13"/>
      <c r="B15" s="13"/>
      <c r="C15" s="14"/>
      <c r="D15" s="14"/>
      <c r="E15" s="13"/>
      <c r="F15" s="13"/>
      <c r="G15" s="15"/>
      <c r="H15" s="47"/>
      <c r="I15" s="47"/>
      <c r="Q15" s="94"/>
      <c r="S15" s="94"/>
      <c r="U15" s="94" t="str">
        <f t="shared" ref="U15:V40" si="1">IF($Q15=1,3,"")</f>
        <v/>
      </c>
      <c r="V15" s="94" t="str">
        <f t="shared" si="1"/>
        <v/>
      </c>
    </row>
    <row r="16" spans="1:91" ht="16.2" customHeight="1" x14ac:dyDescent="0.25">
      <c r="A16" s="123" t="s">
        <v>43</v>
      </c>
      <c r="B16" s="124"/>
      <c r="C16" s="124"/>
      <c r="D16" s="124"/>
      <c r="E16" s="124"/>
      <c r="F16" s="124"/>
      <c r="G16" s="125"/>
      <c r="H16" s="51"/>
      <c r="I16" s="36"/>
      <c r="M16" s="61"/>
      <c r="N16" s="97"/>
      <c r="Q16" s="94"/>
      <c r="S16" s="94"/>
      <c r="U16" s="94" t="str">
        <f t="shared" si="1"/>
        <v/>
      </c>
      <c r="V16" s="94" t="str">
        <f t="shared" si="1"/>
        <v/>
      </c>
    </row>
    <row r="17" spans="1:23" ht="24.45" customHeight="1" x14ac:dyDescent="0.25">
      <c r="A17" s="117" t="s">
        <v>54</v>
      </c>
      <c r="B17" s="133" t="s">
        <v>4</v>
      </c>
      <c r="C17" s="133" t="s">
        <v>5</v>
      </c>
      <c r="D17" s="133"/>
      <c r="E17" s="133" t="s">
        <v>7</v>
      </c>
      <c r="F17" s="133"/>
      <c r="G17" s="126" t="s">
        <v>58</v>
      </c>
      <c r="H17" s="51"/>
      <c r="I17" s="36"/>
      <c r="M17" s="61"/>
      <c r="N17" s="97"/>
      <c r="Q17" s="94"/>
      <c r="S17" s="94"/>
      <c r="U17" s="94" t="str">
        <f t="shared" si="1"/>
        <v/>
      </c>
      <c r="V17" s="94" t="str">
        <f t="shared" si="1"/>
        <v/>
      </c>
    </row>
    <row r="18" spans="1:23" ht="37.5" customHeight="1" x14ac:dyDescent="0.25">
      <c r="A18" s="116"/>
      <c r="B18" s="133"/>
      <c r="C18" s="133"/>
      <c r="D18" s="133"/>
      <c r="E18" s="27" t="s">
        <v>15</v>
      </c>
      <c r="F18" s="27" t="s">
        <v>16</v>
      </c>
      <c r="G18" s="127"/>
      <c r="H18" s="51"/>
      <c r="I18" s="36"/>
      <c r="M18" s="61"/>
      <c r="N18" s="97"/>
      <c r="Q18" s="94"/>
      <c r="S18" s="94"/>
      <c r="U18" s="94" t="str">
        <f t="shared" si="1"/>
        <v/>
      </c>
      <c r="V18" s="94" t="str">
        <f t="shared" si="1"/>
        <v/>
      </c>
    </row>
    <row r="19" spans="1:23" ht="18" customHeight="1" x14ac:dyDescent="0.25">
      <c r="A19" s="116">
        <v>4</v>
      </c>
      <c r="B19" s="147" t="s">
        <v>17</v>
      </c>
      <c r="C19" s="135" t="s">
        <v>18</v>
      </c>
      <c r="D19" s="135"/>
      <c r="E19" s="75" t="str">
        <f t="shared" ref="E19:F21" si="2">U19</f>
        <v/>
      </c>
      <c r="F19" s="75" t="str">
        <f t="shared" si="2"/>
        <v/>
      </c>
      <c r="G19" s="10"/>
      <c r="H19" s="51"/>
      <c r="I19" s="47"/>
      <c r="J19" s="120" t="str">
        <f>IF(SUM(Q19:Q20)=0,"Privaloma pasirinkti vieną dorinio ugdymo dalyką",IF(AND(P19,P20),"Galima rinktis tik vieną dorinio ugdymo dalyką",""))</f>
        <v>Privaloma pasirinkti vieną dorinio ugdymo dalyką</v>
      </c>
      <c r="K19" s="120"/>
      <c r="L19" s="120"/>
      <c r="M19" s="48"/>
      <c r="N19" s="93" t="str">
        <f t="shared" ref="N19:N37" si="3">C19</f>
        <v>Tikyba</v>
      </c>
      <c r="P19" s="41" t="b">
        <v>0</v>
      </c>
      <c r="Q19" s="94">
        <f t="shared" ref="Q19:Q37" si="4">IF(P19,1,0)</f>
        <v>0</v>
      </c>
      <c r="R19" s="114">
        <f>IF(SUM(Q19:Q20)=1,1,0)</f>
        <v>0</v>
      </c>
      <c r="S19" s="94"/>
      <c r="U19" s="94" t="str">
        <f>IF($R$19=1,IF($Q19=1,2,""),"")</f>
        <v/>
      </c>
      <c r="V19" s="94" t="str">
        <f>IF($R$19=1,IF($Q19=1,0,""),"")</f>
        <v/>
      </c>
    </row>
    <row r="20" spans="1:23" ht="18" customHeight="1" x14ac:dyDescent="0.25">
      <c r="A20" s="133"/>
      <c r="B20" s="147"/>
      <c r="C20" s="128" t="s">
        <v>19</v>
      </c>
      <c r="D20" s="128"/>
      <c r="E20" s="74" t="str">
        <f t="shared" si="2"/>
        <v/>
      </c>
      <c r="F20" s="74" t="str">
        <f t="shared" si="2"/>
        <v/>
      </c>
      <c r="G20" s="11"/>
      <c r="H20" s="51"/>
      <c r="I20" s="47"/>
      <c r="J20" s="120"/>
      <c r="K20" s="120"/>
      <c r="L20" s="120"/>
      <c r="M20" s="48"/>
      <c r="N20" s="93" t="str">
        <f t="shared" si="3"/>
        <v>Etika</v>
      </c>
      <c r="P20" s="41" t="b">
        <v>0</v>
      </c>
      <c r="Q20" s="94">
        <f t="shared" si="4"/>
        <v>0</v>
      </c>
      <c r="R20" s="114"/>
      <c r="S20" s="94"/>
      <c r="U20" s="94" t="str">
        <f>IF($R$19=1,IF($Q20=1,2,""),"")</f>
        <v/>
      </c>
      <c r="V20" s="94" t="str">
        <f>IF($R$19=1,IF($Q20=1,0,""),"")</f>
        <v/>
      </c>
    </row>
    <row r="21" spans="1:23" ht="25.2" customHeight="1" x14ac:dyDescent="0.25">
      <c r="A21" s="117">
        <v>5</v>
      </c>
      <c r="B21" s="145" t="s">
        <v>45</v>
      </c>
      <c r="C21" s="175" t="s">
        <v>77</v>
      </c>
      <c r="D21" s="175"/>
      <c r="E21" s="75" t="str">
        <f t="shared" si="2"/>
        <v/>
      </c>
      <c r="F21" s="75" t="str">
        <f t="shared" si="2"/>
        <v/>
      </c>
      <c r="G21" s="33"/>
      <c r="H21" s="51"/>
      <c r="J21" s="130" t="str">
        <f>IF(SUM(Q21:Q22)=0,"Privaloma pasirinkti vieną užsienio kalbą",IF(R21=2,"Būtina pasirinkti pirmąją užsienio kalbą",IF(R21=3,"Galima rinktis tik vieną antrąją užsienio kalbą","")))</f>
        <v>Privaloma pasirinkti vieną užsienio kalbą</v>
      </c>
      <c r="K21" s="130"/>
      <c r="L21" s="130"/>
      <c r="M21" s="61"/>
      <c r="N21" s="102" t="str">
        <f t="shared" si="3"/>
        <v>Užsienio kalba (anglų), B2                        (su moduliu III ir IV kl.)</v>
      </c>
      <c r="O21" s="58"/>
      <c r="P21" s="2" t="b">
        <v>0</v>
      </c>
      <c r="Q21" s="17">
        <f t="shared" si="4"/>
        <v>0</v>
      </c>
      <c r="R21" s="121">
        <f>IF(SUM(Q21:Q21)&gt;0,1,0)</f>
        <v>0</v>
      </c>
      <c r="S21" s="17"/>
      <c r="T21" s="17"/>
      <c r="U21" s="94" t="str">
        <f>IF($Q21=1,4,"")</f>
        <v/>
      </c>
      <c r="V21" s="94" t="str">
        <f t="shared" ref="V21:V22" si="5">IF($Q21=1,4,"")</f>
        <v/>
      </c>
      <c r="W21" s="2"/>
    </row>
    <row r="22" spans="1:23" ht="18" hidden="1" customHeight="1" x14ac:dyDescent="0.25">
      <c r="A22" s="116"/>
      <c r="B22" s="146"/>
      <c r="C22" s="129"/>
      <c r="D22" s="129"/>
      <c r="E22" s="77" t="str">
        <f t="shared" ref="E22:E37" si="6">U22</f>
        <v/>
      </c>
      <c r="F22" s="77" t="str">
        <f t="shared" ref="F22:F37" si="7">V22</f>
        <v/>
      </c>
      <c r="G22" s="70"/>
      <c r="H22" s="51"/>
      <c r="I22" s="63"/>
      <c r="J22" s="130"/>
      <c r="K22" s="130"/>
      <c r="L22" s="130"/>
      <c r="M22" s="61"/>
      <c r="N22" s="101">
        <f t="shared" si="3"/>
        <v>0</v>
      </c>
      <c r="O22" s="58"/>
      <c r="P22" s="2" t="b">
        <v>1</v>
      </c>
      <c r="Q22" s="17">
        <v>0</v>
      </c>
      <c r="R22" s="121"/>
      <c r="S22" s="17"/>
      <c r="T22" s="17"/>
      <c r="U22" s="94" t="str">
        <f t="shared" si="1"/>
        <v/>
      </c>
      <c r="V22" s="94" t="str">
        <f t="shared" si="5"/>
        <v/>
      </c>
      <c r="W22" s="2"/>
    </row>
    <row r="23" spans="1:23" ht="18" customHeight="1" x14ac:dyDescent="0.25">
      <c r="A23" s="117">
        <v>6</v>
      </c>
      <c r="B23" s="117" t="s">
        <v>62</v>
      </c>
      <c r="C23" s="135" t="s">
        <v>72</v>
      </c>
      <c r="D23" s="135"/>
      <c r="E23" s="75" t="str">
        <f t="shared" si="6"/>
        <v/>
      </c>
      <c r="F23" s="75" t="str">
        <f t="shared" si="7"/>
        <v/>
      </c>
      <c r="G23" s="10"/>
      <c r="H23" s="51"/>
      <c r="I23" s="50"/>
      <c r="J23" s="120" t="str">
        <f>IF(SUM(Q23:Q26)=0,"Privaloma pasirinkti bent vieną šios grupės dalyką","")</f>
        <v>Privaloma pasirinkti bent vieną šios grupės dalyką</v>
      </c>
      <c r="K23" s="120"/>
      <c r="L23" s="120"/>
      <c r="M23" s="48"/>
      <c r="N23" s="93" t="str">
        <f t="shared" si="3"/>
        <v>Biologija (su moduliu IV kl.)</v>
      </c>
      <c r="P23" s="41" t="b">
        <v>0</v>
      </c>
      <c r="Q23" s="94">
        <f t="shared" si="4"/>
        <v>0</v>
      </c>
      <c r="R23" s="114">
        <f>IF(SUM(Q23:Q26)&gt;0,1,0)</f>
        <v>0</v>
      </c>
      <c r="S23" s="94"/>
      <c r="U23" s="94" t="str">
        <f t="shared" si="1"/>
        <v/>
      </c>
      <c r="V23" s="94" t="str">
        <f t="shared" ref="V23:V26" si="8">IF($Q23=1,4,"")</f>
        <v/>
      </c>
    </row>
    <row r="24" spans="1:23" ht="18" customHeight="1" x14ac:dyDescent="0.25">
      <c r="A24" s="115"/>
      <c r="B24" s="115"/>
      <c r="C24" s="174" t="s">
        <v>81</v>
      </c>
      <c r="D24" s="174"/>
      <c r="E24" s="78" t="str">
        <f t="shared" si="6"/>
        <v/>
      </c>
      <c r="F24" s="78" t="str">
        <f t="shared" si="7"/>
        <v/>
      </c>
      <c r="G24" s="12"/>
      <c r="H24" s="51"/>
      <c r="I24" s="50"/>
      <c r="J24" s="120"/>
      <c r="K24" s="120"/>
      <c r="L24" s="120"/>
      <c r="M24" s="48"/>
      <c r="N24" s="93" t="str">
        <f t="shared" si="3"/>
        <v>Chemija (su moduliu III kl.)</v>
      </c>
      <c r="P24" s="41" t="b">
        <v>0</v>
      </c>
      <c r="Q24" s="94">
        <f t="shared" si="4"/>
        <v>0</v>
      </c>
      <c r="R24" s="114"/>
      <c r="S24" s="94"/>
      <c r="U24" s="94" t="str">
        <f>IF($Q24=1,4,"")</f>
        <v/>
      </c>
      <c r="V24" s="94" t="str">
        <f>IF($Q24=1,3,"")</f>
        <v/>
      </c>
    </row>
    <row r="25" spans="1:23" ht="18" customHeight="1" x14ac:dyDescent="0.25">
      <c r="A25" s="115"/>
      <c r="B25" s="115"/>
      <c r="C25" s="174" t="s">
        <v>73</v>
      </c>
      <c r="D25" s="174"/>
      <c r="E25" s="76" t="str">
        <f t="shared" si="6"/>
        <v/>
      </c>
      <c r="F25" s="76" t="str">
        <f t="shared" si="7"/>
        <v/>
      </c>
      <c r="G25" s="12"/>
      <c r="H25" s="51"/>
      <c r="I25" s="50"/>
      <c r="J25" s="120"/>
      <c r="K25" s="120"/>
      <c r="L25" s="120"/>
      <c r="M25" s="48"/>
      <c r="N25" s="93" t="str">
        <f t="shared" si="3"/>
        <v>Fizika (su moduliu IV kl.)</v>
      </c>
      <c r="P25" s="41" t="b">
        <v>0</v>
      </c>
      <c r="Q25" s="94">
        <f t="shared" si="4"/>
        <v>0</v>
      </c>
      <c r="R25" s="114"/>
      <c r="S25" s="94"/>
      <c r="U25" s="94" t="str">
        <f>IF($Q25=1,4,"")</f>
        <v/>
      </c>
      <c r="V25" s="94" t="str">
        <f t="shared" si="8"/>
        <v/>
      </c>
    </row>
    <row r="26" spans="1:23" ht="18" customHeight="1" x14ac:dyDescent="0.25">
      <c r="A26" s="115"/>
      <c r="B26" s="116"/>
      <c r="C26" s="128" t="s">
        <v>74</v>
      </c>
      <c r="D26" s="128"/>
      <c r="E26" s="77" t="str">
        <f t="shared" si="6"/>
        <v/>
      </c>
      <c r="F26" s="77" t="str">
        <f t="shared" si="7"/>
        <v/>
      </c>
      <c r="G26" s="11"/>
      <c r="H26" s="51"/>
      <c r="J26" s="120"/>
      <c r="K26" s="120"/>
      <c r="L26" s="120"/>
      <c r="N26" s="93" t="str">
        <f t="shared" si="3"/>
        <v>Informatika (su moduliu III ir IV kl.)</v>
      </c>
      <c r="P26" s="41" t="b">
        <v>0</v>
      </c>
      <c r="Q26" s="94">
        <f t="shared" si="4"/>
        <v>0</v>
      </c>
      <c r="R26" s="114"/>
      <c r="S26" s="94"/>
      <c r="U26" s="94" t="str">
        <f>IF($Q26=1,4,"")</f>
        <v/>
      </c>
      <c r="V26" s="94" t="str">
        <f t="shared" si="8"/>
        <v/>
      </c>
    </row>
    <row r="27" spans="1:23" ht="18" customHeight="1" x14ac:dyDescent="0.25">
      <c r="A27" s="115">
        <v>7</v>
      </c>
      <c r="B27" s="115" t="s">
        <v>67</v>
      </c>
      <c r="C27" s="118" t="s">
        <v>71</v>
      </c>
      <c r="D27" s="119"/>
      <c r="E27" s="75" t="str">
        <f t="shared" si="6"/>
        <v/>
      </c>
      <c r="F27" s="75" t="str">
        <f t="shared" si="7"/>
        <v/>
      </c>
      <c r="G27" s="10"/>
      <c r="H27" s="51"/>
      <c r="J27" s="120"/>
      <c r="K27" s="120"/>
      <c r="L27" s="120"/>
      <c r="N27" s="93" t="str">
        <f t="shared" si="3"/>
        <v>Filosofija</v>
      </c>
      <c r="P27" s="41" t="b">
        <v>0</v>
      </c>
      <c r="Q27" s="94">
        <f t="shared" si="4"/>
        <v>0</v>
      </c>
      <c r="R27" s="114">
        <f>IF(SUM(Q27:Q30)&gt;0,1,0)</f>
        <v>0</v>
      </c>
      <c r="S27" s="94"/>
      <c r="U27" s="94" t="str">
        <f>IF($Q27=1,3,"")</f>
        <v/>
      </c>
      <c r="V27" s="94" t="str">
        <f>IF($Q27=1,3,"")</f>
        <v/>
      </c>
    </row>
    <row r="28" spans="1:23" ht="18" customHeight="1" x14ac:dyDescent="0.25">
      <c r="A28" s="115"/>
      <c r="B28" s="115"/>
      <c r="C28" s="134" t="s">
        <v>20</v>
      </c>
      <c r="D28" s="134"/>
      <c r="E28" s="76" t="str">
        <f t="shared" si="6"/>
        <v/>
      </c>
      <c r="F28" s="76" t="str">
        <f t="shared" si="7"/>
        <v/>
      </c>
      <c r="G28" s="69"/>
      <c r="H28" s="51"/>
      <c r="I28" s="50"/>
      <c r="J28" s="122" t="str">
        <f>IF(SUM(Q27:Q30)=0,"Privaloma pasirinkti bent vieną iš visuomenės mokslų","")</f>
        <v>Privaloma pasirinkti bent vieną iš visuomenės mokslų</v>
      </c>
      <c r="K28" s="122"/>
      <c r="L28" s="122"/>
      <c r="M28" s="48"/>
      <c r="N28" s="93" t="str">
        <f t="shared" si="3"/>
        <v>Istorija</v>
      </c>
      <c r="P28" s="41" t="b">
        <v>0</v>
      </c>
      <c r="Q28" s="94">
        <f t="shared" si="4"/>
        <v>0</v>
      </c>
      <c r="R28" s="114"/>
      <c r="S28" s="94"/>
      <c r="U28" s="94" t="str">
        <f t="shared" si="1"/>
        <v/>
      </c>
      <c r="V28" s="94" t="str">
        <f>IF($Q28=1,4,"")</f>
        <v/>
      </c>
    </row>
    <row r="29" spans="1:23" ht="18" customHeight="1" x14ac:dyDescent="0.25">
      <c r="A29" s="115"/>
      <c r="B29" s="115"/>
      <c r="C29" s="174" t="s">
        <v>21</v>
      </c>
      <c r="D29" s="174"/>
      <c r="E29" s="76" t="str">
        <f t="shared" si="6"/>
        <v/>
      </c>
      <c r="F29" s="76" t="str">
        <f t="shared" si="7"/>
        <v/>
      </c>
      <c r="G29" s="12"/>
      <c r="H29" s="51"/>
      <c r="I29" s="50"/>
      <c r="J29" s="122"/>
      <c r="K29" s="122"/>
      <c r="L29" s="122"/>
      <c r="M29" s="48"/>
      <c r="N29" s="93" t="str">
        <f t="shared" si="3"/>
        <v>Geografija</v>
      </c>
      <c r="P29" s="41" t="b">
        <v>0</v>
      </c>
      <c r="Q29" s="94">
        <f t="shared" si="4"/>
        <v>0</v>
      </c>
      <c r="R29" s="114"/>
      <c r="S29" s="94"/>
      <c r="U29" s="94" t="str">
        <f t="shared" si="1"/>
        <v/>
      </c>
      <c r="V29" s="94" t="str">
        <f>IF($Q29=1,4,"")</f>
        <v/>
      </c>
    </row>
    <row r="30" spans="1:23" ht="18" customHeight="1" x14ac:dyDescent="0.25">
      <c r="A30" s="116"/>
      <c r="B30" s="116"/>
      <c r="C30" s="129" t="s">
        <v>40</v>
      </c>
      <c r="D30" s="129"/>
      <c r="E30" s="74" t="str">
        <f t="shared" si="6"/>
        <v/>
      </c>
      <c r="F30" s="74" t="str">
        <f t="shared" si="7"/>
        <v/>
      </c>
      <c r="G30" s="11"/>
      <c r="H30" s="51"/>
      <c r="I30" s="80"/>
      <c r="J30" s="122"/>
      <c r="K30" s="122"/>
      <c r="L30" s="122"/>
      <c r="M30" s="61"/>
      <c r="N30" s="93" t="str">
        <f t="shared" si="3"/>
        <v>Ekonomika ir verslumas</v>
      </c>
      <c r="P30" s="41" t="b">
        <v>0</v>
      </c>
      <c r="Q30" s="94">
        <f t="shared" si="4"/>
        <v>0</v>
      </c>
      <c r="R30" s="114"/>
      <c r="S30" s="94"/>
      <c r="U30" s="94" t="str">
        <f t="shared" si="1"/>
        <v/>
      </c>
      <c r="V30" s="94" t="str">
        <f t="shared" si="1"/>
        <v/>
      </c>
    </row>
    <row r="31" spans="1:23" ht="18" customHeight="1" x14ac:dyDescent="0.25">
      <c r="A31" s="133">
        <v>8</v>
      </c>
      <c r="B31" s="164" t="s">
        <v>25</v>
      </c>
      <c r="C31" s="163" t="s">
        <v>26</v>
      </c>
      <c r="D31" s="163"/>
      <c r="E31" s="68" t="str">
        <f t="shared" si="6"/>
        <v/>
      </c>
      <c r="F31" s="68" t="str">
        <f t="shared" si="7"/>
        <v/>
      </c>
      <c r="G31" s="34"/>
      <c r="H31" s="51"/>
      <c r="I31" s="47"/>
      <c r="J31" s="120" t="str">
        <f>IF(R31=0,"Privaloma pasirinkti vieną menų/technologijų dalyką",IF(R31&gt;1,"Galima rinktis vieną menų/technologijų dalyką",""))</f>
        <v>Privaloma pasirinkti vieną menų/technologijų dalyką</v>
      </c>
      <c r="K31" s="120"/>
      <c r="L31" s="120"/>
      <c r="M31" s="48"/>
      <c r="N31" s="93" t="str">
        <f t="shared" si="3"/>
        <v>Dailė</v>
      </c>
      <c r="P31" s="41" t="b">
        <v>0</v>
      </c>
      <c r="Q31" s="94">
        <f t="shared" si="4"/>
        <v>0</v>
      </c>
      <c r="R31" s="114">
        <f>SUM(Q31:Q37)</f>
        <v>0</v>
      </c>
      <c r="S31" s="94"/>
      <c r="U31" s="94" t="str">
        <f>IF(AND($R$31=1,$Q31=1),2,"")</f>
        <v/>
      </c>
      <c r="V31" s="94" t="str">
        <f>IF(AND($R$31=1,$Q31=1),2,"")</f>
        <v/>
      </c>
    </row>
    <row r="32" spans="1:23" ht="18" customHeight="1" x14ac:dyDescent="0.25">
      <c r="A32" s="133"/>
      <c r="B32" s="165"/>
      <c r="C32" s="163" t="s">
        <v>27</v>
      </c>
      <c r="D32" s="163"/>
      <c r="E32" s="68" t="str">
        <f t="shared" si="6"/>
        <v/>
      </c>
      <c r="F32" s="68" t="str">
        <f t="shared" si="7"/>
        <v/>
      </c>
      <c r="G32" s="34"/>
      <c r="H32" s="51"/>
      <c r="I32" s="47"/>
      <c r="J32" s="120"/>
      <c r="K32" s="120"/>
      <c r="L32" s="120"/>
      <c r="M32" s="48"/>
      <c r="N32" s="93" t="str">
        <f t="shared" si="3"/>
        <v>Muzika</v>
      </c>
      <c r="P32" s="41" t="b">
        <v>0</v>
      </c>
      <c r="Q32" s="94">
        <f t="shared" si="4"/>
        <v>0</v>
      </c>
      <c r="R32" s="114"/>
      <c r="S32" s="94"/>
      <c r="U32" s="94" t="str">
        <f t="shared" ref="U32:V37" si="9">IF(AND($R$31=1,$Q32=1),2,"")</f>
        <v/>
      </c>
      <c r="V32" s="94" t="str">
        <f t="shared" si="9"/>
        <v/>
      </c>
    </row>
    <row r="33" spans="1:22" ht="18" customHeight="1" x14ac:dyDescent="0.25">
      <c r="A33" s="133"/>
      <c r="B33" s="165"/>
      <c r="C33" s="163" t="s">
        <v>36</v>
      </c>
      <c r="D33" s="163"/>
      <c r="E33" s="68" t="str">
        <f t="shared" si="6"/>
        <v/>
      </c>
      <c r="F33" s="68" t="str">
        <f t="shared" si="7"/>
        <v/>
      </c>
      <c r="G33" s="34"/>
      <c r="H33" s="51"/>
      <c r="I33" s="47"/>
      <c r="J33" s="120"/>
      <c r="K33" s="120"/>
      <c r="L33" s="120"/>
      <c r="M33" s="48"/>
      <c r="N33" s="93" t="str">
        <f t="shared" si="3"/>
        <v>Šokis</v>
      </c>
      <c r="P33" s="41" t="b">
        <v>0</v>
      </c>
      <c r="Q33" s="94">
        <f t="shared" si="4"/>
        <v>0</v>
      </c>
      <c r="R33" s="114"/>
      <c r="S33" s="94"/>
      <c r="U33" s="94" t="str">
        <f t="shared" si="9"/>
        <v/>
      </c>
      <c r="V33" s="94" t="str">
        <f t="shared" si="9"/>
        <v/>
      </c>
    </row>
    <row r="34" spans="1:22" ht="18" customHeight="1" x14ac:dyDescent="0.25">
      <c r="A34" s="133"/>
      <c r="B34" s="165"/>
      <c r="C34" s="163" t="s">
        <v>28</v>
      </c>
      <c r="D34" s="163"/>
      <c r="E34" s="68" t="str">
        <f t="shared" si="6"/>
        <v/>
      </c>
      <c r="F34" s="68" t="str">
        <f t="shared" si="7"/>
        <v/>
      </c>
      <c r="G34" s="34"/>
      <c r="H34" s="51"/>
      <c r="I34" s="47"/>
      <c r="J34" s="120"/>
      <c r="K34" s="120"/>
      <c r="L34" s="120"/>
      <c r="M34" s="48"/>
      <c r="N34" s="93" t="str">
        <f t="shared" si="3"/>
        <v>Teatras</v>
      </c>
      <c r="P34" s="41" t="b">
        <v>0</v>
      </c>
      <c r="Q34" s="94">
        <f t="shared" si="4"/>
        <v>0</v>
      </c>
      <c r="R34" s="114"/>
      <c r="S34" s="94"/>
      <c r="U34" s="94" t="str">
        <f t="shared" si="9"/>
        <v/>
      </c>
      <c r="V34" s="94" t="str">
        <f t="shared" si="9"/>
        <v/>
      </c>
    </row>
    <row r="35" spans="1:22" ht="26.4" customHeight="1" x14ac:dyDescent="0.25">
      <c r="A35" s="133"/>
      <c r="B35" s="165"/>
      <c r="C35" s="163" t="s">
        <v>78</v>
      </c>
      <c r="D35" s="163"/>
      <c r="E35" s="68" t="str">
        <f t="shared" si="6"/>
        <v/>
      </c>
      <c r="F35" s="68" t="str">
        <f t="shared" si="7"/>
        <v/>
      </c>
      <c r="G35" s="34"/>
      <c r="H35" s="51"/>
      <c r="I35" s="47"/>
      <c r="J35" s="120"/>
      <c r="K35" s="120"/>
      <c r="L35" s="120"/>
      <c r="M35" s="48"/>
      <c r="N35" s="93" t="str">
        <f t="shared" si="3"/>
        <v>Taikomosios technologijos (tekstilė/mityba)</v>
      </c>
      <c r="P35" s="41" t="b">
        <v>0</v>
      </c>
      <c r="Q35" s="94">
        <f t="shared" si="4"/>
        <v>0</v>
      </c>
      <c r="R35" s="114"/>
      <c r="S35" s="94"/>
      <c r="U35" s="94" t="str">
        <f t="shared" si="9"/>
        <v/>
      </c>
      <c r="V35" s="94" t="str">
        <f t="shared" si="9"/>
        <v/>
      </c>
    </row>
    <row r="36" spans="1:22" ht="22.2" customHeight="1" x14ac:dyDescent="0.25">
      <c r="A36" s="133"/>
      <c r="B36" s="165"/>
      <c r="C36" s="163" t="s">
        <v>68</v>
      </c>
      <c r="D36" s="163"/>
      <c r="E36" s="68" t="str">
        <f t="shared" si="6"/>
        <v/>
      </c>
      <c r="F36" s="68" t="str">
        <f t="shared" si="7"/>
        <v/>
      </c>
      <c r="G36" s="34"/>
      <c r="H36" s="51"/>
      <c r="I36" s="47"/>
      <c r="J36" s="120"/>
      <c r="K36" s="120"/>
      <c r="L36" s="120"/>
      <c r="M36" s="48"/>
      <c r="N36" s="93" t="str">
        <f t="shared" si="3"/>
        <v>Taikomosios technologijos (dizainas)</v>
      </c>
      <c r="P36" s="41" t="b">
        <v>0</v>
      </c>
      <c r="Q36" s="94">
        <f t="shared" si="4"/>
        <v>0</v>
      </c>
      <c r="R36" s="114"/>
      <c r="S36" s="94"/>
      <c r="U36" s="94" t="str">
        <f t="shared" si="9"/>
        <v/>
      </c>
      <c r="V36" s="94" t="str">
        <f t="shared" si="9"/>
        <v/>
      </c>
    </row>
    <row r="37" spans="1:22" ht="0.6" customHeight="1" x14ac:dyDescent="0.25">
      <c r="A37" s="133"/>
      <c r="B37" s="165"/>
      <c r="C37" s="163"/>
      <c r="D37" s="163"/>
      <c r="E37" s="68" t="str">
        <f t="shared" si="6"/>
        <v/>
      </c>
      <c r="F37" s="68" t="str">
        <f t="shared" si="7"/>
        <v/>
      </c>
      <c r="G37" s="34"/>
      <c r="H37" s="51"/>
      <c r="I37" s="47"/>
      <c r="J37" s="120"/>
      <c r="K37" s="120"/>
      <c r="L37" s="120"/>
      <c r="M37" s="48"/>
      <c r="N37" s="93">
        <f t="shared" si="3"/>
        <v>0</v>
      </c>
      <c r="P37" s="41" t="b">
        <v>0</v>
      </c>
      <c r="Q37" s="94">
        <f t="shared" si="4"/>
        <v>0</v>
      </c>
      <c r="R37" s="114"/>
      <c r="S37" s="94"/>
      <c r="U37" s="94" t="str">
        <f t="shared" si="9"/>
        <v/>
      </c>
      <c r="V37" s="94" t="str">
        <f t="shared" si="9"/>
        <v/>
      </c>
    </row>
    <row r="38" spans="1:22" ht="16.2" customHeight="1" x14ac:dyDescent="0.25">
      <c r="A38" s="67"/>
      <c r="B38" s="67"/>
      <c r="C38" s="18"/>
      <c r="D38" s="18"/>
      <c r="E38" s="67"/>
      <c r="F38" s="67"/>
      <c r="G38" s="16"/>
      <c r="H38" s="50"/>
      <c r="I38" s="50"/>
      <c r="Q38" s="94"/>
      <c r="S38" s="94"/>
      <c r="U38" s="94" t="str">
        <f t="shared" si="1"/>
        <v/>
      </c>
      <c r="V38" s="94" t="str">
        <f t="shared" si="1"/>
        <v/>
      </c>
    </row>
    <row r="39" spans="1:22" ht="16.2" customHeight="1" x14ac:dyDescent="0.25">
      <c r="A39" s="123" t="s">
        <v>50</v>
      </c>
      <c r="B39" s="124"/>
      <c r="C39" s="124"/>
      <c r="D39" s="124"/>
      <c r="E39" s="124"/>
      <c r="F39" s="124"/>
      <c r="G39" s="125"/>
      <c r="H39" s="50"/>
      <c r="I39" s="50"/>
      <c r="Q39" s="94"/>
      <c r="S39" s="94"/>
      <c r="U39" s="94" t="str">
        <f t="shared" ref="U39:V39" si="10">IF($Q39=1,3,"")</f>
        <v/>
      </c>
      <c r="V39" s="94" t="str">
        <f t="shared" si="10"/>
        <v/>
      </c>
    </row>
    <row r="40" spans="1:22" ht="24.45" customHeight="1" x14ac:dyDescent="0.25">
      <c r="A40" s="117" t="s">
        <v>54</v>
      </c>
      <c r="B40" s="133" t="s">
        <v>4</v>
      </c>
      <c r="C40" s="133" t="s">
        <v>5</v>
      </c>
      <c r="D40" s="133"/>
      <c r="E40" s="133" t="s">
        <v>7</v>
      </c>
      <c r="F40" s="133"/>
      <c r="G40" s="126" t="s">
        <v>58</v>
      </c>
      <c r="H40" s="51"/>
      <c r="I40" s="36"/>
      <c r="M40" s="61"/>
      <c r="N40" s="97"/>
      <c r="Q40" s="94"/>
      <c r="S40" s="94"/>
      <c r="U40" s="94" t="str">
        <f t="shared" si="1"/>
        <v/>
      </c>
      <c r="V40" s="94" t="str">
        <f t="shared" si="1"/>
        <v/>
      </c>
    </row>
    <row r="41" spans="1:22" ht="37.5" customHeight="1" x14ac:dyDescent="0.25">
      <c r="A41" s="116"/>
      <c r="B41" s="133"/>
      <c r="C41" s="133"/>
      <c r="D41" s="133"/>
      <c r="E41" s="27" t="s">
        <v>15</v>
      </c>
      <c r="F41" s="27" t="s">
        <v>16</v>
      </c>
      <c r="G41" s="127"/>
      <c r="H41" s="51"/>
      <c r="I41" s="36"/>
      <c r="M41" s="61"/>
      <c r="N41" s="97"/>
      <c r="Q41" s="94"/>
      <c r="S41" s="94"/>
      <c r="U41" s="94" t="str">
        <f t="shared" ref="U41:V41" si="11">IF($Q41=1,3,"")</f>
        <v/>
      </c>
      <c r="V41" s="94" t="str">
        <f t="shared" si="11"/>
        <v/>
      </c>
    </row>
    <row r="42" spans="1:22" ht="18" customHeight="1" x14ac:dyDescent="0.25">
      <c r="A42" s="68">
        <v>9</v>
      </c>
      <c r="B42" s="154" t="s">
        <v>79</v>
      </c>
      <c r="C42" s="155"/>
      <c r="D42" s="156"/>
      <c r="E42" s="68" t="str">
        <f t="shared" ref="E42" si="12">U42</f>
        <v/>
      </c>
      <c r="F42" s="68" t="str">
        <f t="shared" ref="F42:F49" si="13">V42</f>
        <v/>
      </c>
      <c r="G42" s="81"/>
      <c r="N42" s="93" t="str">
        <f t="shared" ref="N42" si="14">B42</f>
        <v>Vokiečių kalba (turėjusiems dalyką II klasėje)</v>
      </c>
      <c r="P42" s="41" t="b">
        <v>0</v>
      </c>
      <c r="Q42" s="94">
        <f t="shared" ref="Q42" si="15">IF(P42,1,0)</f>
        <v>0</v>
      </c>
      <c r="S42" s="94"/>
      <c r="U42" s="94" t="str">
        <f t="shared" ref="U42:V47" si="16">IF($Q42=1,2,"")</f>
        <v/>
      </c>
      <c r="V42" s="94" t="str">
        <f t="shared" si="16"/>
        <v/>
      </c>
    </row>
    <row r="43" spans="1:22" ht="18" customHeight="1" x14ac:dyDescent="0.25">
      <c r="A43" s="68">
        <v>10</v>
      </c>
      <c r="B43" s="154" t="s">
        <v>80</v>
      </c>
      <c r="C43" s="155"/>
      <c r="D43" s="156"/>
      <c r="E43" s="68" t="str">
        <f t="shared" ref="E43:E49" si="17">U43</f>
        <v/>
      </c>
      <c r="F43" s="68" t="str">
        <f t="shared" si="13"/>
        <v/>
      </c>
      <c r="G43" s="81"/>
      <c r="N43" s="93" t="str">
        <f t="shared" ref="N43:N49" si="18">B43</f>
        <v>Rusų kalba (turėjusiems dalyką II klasėje)</v>
      </c>
      <c r="P43" s="41" t="b">
        <v>0</v>
      </c>
      <c r="Q43" s="94">
        <f t="shared" ref="Q43:Q49" si="19">IF(P43,1,0)</f>
        <v>0</v>
      </c>
      <c r="S43" s="94"/>
      <c r="U43" s="94" t="str">
        <f t="shared" si="16"/>
        <v/>
      </c>
      <c r="V43" s="94" t="str">
        <f t="shared" si="16"/>
        <v/>
      </c>
    </row>
    <row r="44" spans="1:22" ht="18" customHeight="1" x14ac:dyDescent="0.25">
      <c r="A44" s="68">
        <v>11</v>
      </c>
      <c r="B44" s="110" t="s">
        <v>85</v>
      </c>
      <c r="C44" s="108"/>
      <c r="D44" s="109"/>
      <c r="E44" s="68" t="str">
        <f t="shared" si="17"/>
        <v/>
      </c>
      <c r="F44" s="68" t="str">
        <f t="shared" si="13"/>
        <v/>
      </c>
      <c r="G44" s="81"/>
      <c r="N44" s="93" t="str">
        <f t="shared" si="18"/>
        <v>Prancūzų kalba (turėjusiems dalyką II klasėje)</v>
      </c>
      <c r="P44" s="41" t="b">
        <v>0</v>
      </c>
      <c r="Q44" s="94">
        <f t="shared" si="19"/>
        <v>0</v>
      </c>
      <c r="S44" s="94"/>
      <c r="U44" s="94" t="str">
        <f t="shared" si="16"/>
        <v/>
      </c>
      <c r="V44" s="94" t="str">
        <f t="shared" si="16"/>
        <v/>
      </c>
    </row>
    <row r="45" spans="1:22" ht="18" customHeight="1" x14ac:dyDescent="0.25">
      <c r="A45" s="68">
        <v>12</v>
      </c>
      <c r="B45" s="110" t="s">
        <v>86</v>
      </c>
      <c r="C45" s="108"/>
      <c r="D45" s="109"/>
      <c r="E45" s="68" t="str">
        <f t="shared" si="17"/>
        <v/>
      </c>
      <c r="F45" s="68" t="str">
        <f t="shared" si="13"/>
        <v/>
      </c>
      <c r="G45" s="81"/>
      <c r="N45" s="93" t="str">
        <f t="shared" si="18"/>
        <v>Ispanų kalba (turėjusiems dalyką II klasėje)</v>
      </c>
      <c r="P45" s="41" t="b">
        <v>0</v>
      </c>
      <c r="Q45" s="94">
        <f t="shared" si="19"/>
        <v>0</v>
      </c>
      <c r="S45" s="94"/>
      <c r="U45" s="94" t="str">
        <f t="shared" si="16"/>
        <v/>
      </c>
      <c r="V45" s="94" t="str">
        <f t="shared" si="16"/>
        <v/>
      </c>
    </row>
    <row r="46" spans="1:22" ht="18" customHeight="1" x14ac:dyDescent="0.25">
      <c r="A46" s="68">
        <v>13</v>
      </c>
      <c r="B46" s="110" t="s">
        <v>87</v>
      </c>
      <c r="C46" s="111"/>
      <c r="D46" s="112"/>
      <c r="E46" s="68" t="str">
        <f t="shared" si="17"/>
        <v/>
      </c>
      <c r="F46" s="68" t="str">
        <f t="shared" si="13"/>
        <v/>
      </c>
      <c r="G46" s="81"/>
      <c r="N46" s="93" t="str">
        <f t="shared" si="18"/>
        <v>Italų kalba</v>
      </c>
      <c r="P46" s="41" t="b">
        <v>0</v>
      </c>
      <c r="Q46" s="94">
        <f t="shared" si="19"/>
        <v>0</v>
      </c>
      <c r="S46" s="94"/>
      <c r="U46" s="94" t="str">
        <f t="shared" si="16"/>
        <v/>
      </c>
      <c r="V46" s="94" t="str">
        <f t="shared" si="16"/>
        <v/>
      </c>
    </row>
    <row r="47" spans="1:22" ht="18" customHeight="1" x14ac:dyDescent="0.25">
      <c r="A47" s="68">
        <v>14</v>
      </c>
      <c r="B47" s="151" t="s">
        <v>88</v>
      </c>
      <c r="C47" s="152"/>
      <c r="D47" s="153"/>
      <c r="E47" s="68" t="str">
        <f t="shared" si="17"/>
        <v/>
      </c>
      <c r="F47" s="68" t="str">
        <f t="shared" si="13"/>
        <v/>
      </c>
      <c r="G47" s="81"/>
      <c r="N47" s="93" t="str">
        <f t="shared" si="18"/>
        <v>Hebrajų kalba</v>
      </c>
      <c r="P47" s="41" t="b">
        <v>0</v>
      </c>
      <c r="Q47" s="94">
        <f t="shared" si="19"/>
        <v>0</v>
      </c>
      <c r="S47" s="94"/>
      <c r="U47" s="94" t="str">
        <f t="shared" si="16"/>
        <v/>
      </c>
      <c r="V47" s="94" t="str">
        <f t="shared" si="16"/>
        <v/>
      </c>
    </row>
    <row r="48" spans="1:22" ht="18" customHeight="1" x14ac:dyDescent="0.25">
      <c r="A48" s="68">
        <v>15</v>
      </c>
      <c r="B48" s="166" t="s">
        <v>69</v>
      </c>
      <c r="C48" s="167"/>
      <c r="D48" s="168"/>
      <c r="E48" s="68" t="str">
        <f t="shared" si="17"/>
        <v/>
      </c>
      <c r="F48" s="68" t="str">
        <f t="shared" si="13"/>
        <v/>
      </c>
      <c r="G48" s="81"/>
      <c r="N48" s="93" t="str">
        <f t="shared" si="18"/>
        <v>Nacionalinis saugumas ir krašto gynyba</v>
      </c>
      <c r="P48" s="41" t="b">
        <v>0</v>
      </c>
      <c r="Q48" s="94">
        <f t="shared" si="19"/>
        <v>0</v>
      </c>
      <c r="S48" s="94"/>
      <c r="U48" s="94" t="str">
        <f t="shared" ref="U48:V49" si="20">IF($Q48=1,1,"")</f>
        <v/>
      </c>
      <c r="V48" s="94" t="str">
        <f t="shared" si="20"/>
        <v/>
      </c>
    </row>
    <row r="49" spans="1:91" ht="18" customHeight="1" x14ac:dyDescent="0.25">
      <c r="A49" s="68">
        <v>16</v>
      </c>
      <c r="B49" s="169" t="s">
        <v>29</v>
      </c>
      <c r="C49" s="170"/>
      <c r="D49" s="171"/>
      <c r="E49" s="68" t="str">
        <f t="shared" si="17"/>
        <v/>
      </c>
      <c r="F49" s="68" t="str">
        <f t="shared" si="13"/>
        <v/>
      </c>
      <c r="G49" s="81"/>
      <c r="N49" s="93" t="str">
        <f t="shared" si="18"/>
        <v>Psichologija</v>
      </c>
      <c r="P49" s="41" t="b">
        <v>0</v>
      </c>
      <c r="Q49" s="94">
        <f t="shared" si="19"/>
        <v>0</v>
      </c>
      <c r="S49" s="94"/>
      <c r="U49" s="94" t="str">
        <f t="shared" si="20"/>
        <v/>
      </c>
      <c r="V49" s="94" t="str">
        <f t="shared" si="20"/>
        <v/>
      </c>
    </row>
    <row r="50" spans="1:91" ht="17.100000000000001" customHeight="1" x14ac:dyDescent="0.25">
      <c r="A50" s="150"/>
      <c r="B50" s="150"/>
      <c r="C50" s="150"/>
      <c r="D50" s="150"/>
      <c r="E50" s="150"/>
      <c r="F50" s="150"/>
      <c r="G50" s="150"/>
      <c r="H50" s="47"/>
      <c r="I50" s="47"/>
      <c r="L50" s="48"/>
      <c r="Q50" s="94"/>
      <c r="S50" s="98"/>
      <c r="T50" s="98"/>
      <c r="U50" s="94"/>
      <c r="V50" s="94"/>
    </row>
    <row r="51" spans="1:91" ht="15" customHeight="1" x14ac:dyDescent="0.25">
      <c r="A51" s="67"/>
      <c r="B51" s="162"/>
      <c r="C51" s="162"/>
      <c r="D51" s="162"/>
      <c r="E51" s="29"/>
      <c r="F51" s="29"/>
      <c r="G51" s="30"/>
      <c r="H51" s="52"/>
      <c r="I51" s="52"/>
      <c r="J51" s="48"/>
      <c r="K51" s="48"/>
      <c r="Q51" s="94"/>
      <c r="S51" s="94"/>
      <c r="T51" s="99">
        <f>SUM(Q12:Q49)</f>
        <v>0</v>
      </c>
      <c r="U51" s="99">
        <f>SUM(U12:U50)</f>
        <v>0</v>
      </c>
      <c r="V51" s="99">
        <f>SUM(V12:V50)</f>
        <v>0</v>
      </c>
    </row>
    <row r="52" spans="1:91" ht="15" customHeight="1" x14ac:dyDescent="0.25">
      <c r="A52" s="172"/>
      <c r="B52" s="172"/>
      <c r="C52" s="172"/>
      <c r="D52" s="172"/>
      <c r="E52" s="172"/>
      <c r="F52" s="172"/>
      <c r="G52" s="172"/>
      <c r="H52" s="47"/>
      <c r="I52" s="47"/>
      <c r="L52" s="48"/>
      <c r="Q52" s="94"/>
      <c r="S52" s="98"/>
      <c r="T52" s="98"/>
      <c r="U52" s="94"/>
      <c r="V52" s="94"/>
    </row>
    <row r="53" spans="1:91" ht="15" customHeight="1" x14ac:dyDescent="0.25">
      <c r="A53" s="13"/>
      <c r="B53" s="62"/>
      <c r="C53" s="62"/>
      <c r="D53" s="62"/>
      <c r="E53" s="29"/>
      <c r="F53" s="29"/>
      <c r="G53" s="30"/>
      <c r="H53" s="52"/>
      <c r="I53" s="52"/>
      <c r="J53" s="48"/>
      <c r="K53" s="48"/>
      <c r="N53" s="97"/>
      <c r="O53" s="94"/>
    </row>
    <row r="54" spans="1:91" ht="15" customHeight="1" x14ac:dyDescent="0.25">
      <c r="C54" s="19" t="s">
        <v>0</v>
      </c>
      <c r="D54" s="1">
        <f>K3</f>
        <v>0</v>
      </c>
      <c r="E54" s="20"/>
      <c r="F54" s="20"/>
      <c r="G54" s="20"/>
      <c r="H54" s="53"/>
      <c r="I54" s="53"/>
      <c r="J54" s="53"/>
      <c r="N54" s="97"/>
      <c r="O54" s="94"/>
    </row>
    <row r="55" spans="1:91" ht="7.2" customHeight="1" x14ac:dyDescent="0.25">
      <c r="A55" s="157"/>
      <c r="B55" s="158"/>
      <c r="D55" s="62"/>
      <c r="E55" s="22"/>
      <c r="F55" s="22"/>
      <c r="G55" s="22"/>
      <c r="N55" s="97"/>
      <c r="O55" s="94"/>
    </row>
    <row r="56" spans="1:91" ht="15" customHeight="1" x14ac:dyDescent="0.25">
      <c r="A56" s="64"/>
      <c r="B56" s="65"/>
      <c r="C56" s="19" t="s">
        <v>56</v>
      </c>
      <c r="D56" s="1">
        <f>K5</f>
        <v>0</v>
      </c>
      <c r="E56" s="23"/>
      <c r="F56" s="23"/>
      <c r="G56" s="23"/>
      <c r="N56" s="97"/>
      <c r="O56" s="94"/>
    </row>
    <row r="57" spans="1:91" ht="7.2" customHeight="1" x14ac:dyDescent="0.25">
      <c r="A57" s="157"/>
      <c r="B57" s="158"/>
      <c r="D57" s="62"/>
      <c r="E57" s="22"/>
      <c r="F57" s="22"/>
      <c r="G57" s="22"/>
      <c r="N57" s="97"/>
      <c r="O57" s="94"/>
    </row>
    <row r="58" spans="1:91" ht="15" customHeight="1" x14ac:dyDescent="0.25">
      <c r="A58" s="64"/>
      <c r="B58" s="65"/>
      <c r="C58" s="19" t="s">
        <v>57</v>
      </c>
      <c r="D58" s="1">
        <f>K7</f>
        <v>0</v>
      </c>
      <c r="E58" s="23"/>
      <c r="F58" s="23"/>
      <c r="G58" s="23"/>
      <c r="N58" s="97"/>
    </row>
    <row r="59" spans="1:91" ht="15" customHeight="1" x14ac:dyDescent="0.25">
      <c r="B59" s="21"/>
      <c r="C59" s="3"/>
      <c r="D59" s="22"/>
      <c r="E59" s="22"/>
      <c r="F59" s="22"/>
      <c r="G59" s="22"/>
      <c r="N59" s="97"/>
    </row>
    <row r="60" spans="1:91" ht="15" customHeight="1" x14ac:dyDescent="0.25">
      <c r="B60" s="19"/>
      <c r="C60" s="9"/>
      <c r="D60" s="22"/>
      <c r="E60" s="159"/>
      <c r="F60" s="160"/>
      <c r="G60" s="159"/>
      <c r="H60" s="161"/>
      <c r="I60" s="54"/>
    </row>
    <row r="61" spans="1:91" ht="15" customHeight="1" x14ac:dyDescent="0.25">
      <c r="B61" s="24"/>
      <c r="D61" s="25"/>
      <c r="E61" s="25"/>
      <c r="F61" s="25"/>
      <c r="G61" s="25"/>
      <c r="H61" s="2"/>
    </row>
    <row r="62" spans="1:91" ht="15" customHeight="1" x14ac:dyDescent="0.25">
      <c r="B62" s="17" t="s">
        <v>30</v>
      </c>
      <c r="D62" s="17" t="s">
        <v>35</v>
      </c>
      <c r="E62" s="66"/>
      <c r="F62" s="66" t="s">
        <v>38</v>
      </c>
      <c r="G62" s="66"/>
      <c r="H62" s="17"/>
    </row>
    <row r="63" spans="1:91" ht="24.45" customHeight="1" x14ac:dyDescent="0.25">
      <c r="B63" s="17"/>
      <c r="L63" s="56"/>
      <c r="M63" s="56"/>
      <c r="O63" s="55"/>
      <c r="P63" s="55"/>
      <c r="Q63" s="55"/>
      <c r="R63" s="55"/>
      <c r="S63" s="55"/>
      <c r="T63" s="100"/>
      <c r="U63" s="55"/>
      <c r="V63" s="55"/>
      <c r="W63" s="55"/>
      <c r="X63" s="55"/>
      <c r="Y63" s="55"/>
      <c r="Z63" s="55"/>
      <c r="AA63" s="55"/>
      <c r="AB63" s="55"/>
      <c r="AC63" s="55"/>
      <c r="AD63" s="55"/>
    </row>
    <row r="64" spans="1:91" s="60" customFormat="1" ht="15.6" customHeight="1" x14ac:dyDescent="0.25">
      <c r="A64" s="105"/>
      <c r="B64" s="106"/>
      <c r="C64" s="31"/>
      <c r="D64" s="31"/>
      <c r="E64" s="31"/>
      <c r="F64" s="31"/>
      <c r="G64" s="31"/>
      <c r="H64" s="55"/>
      <c r="I64" s="55"/>
      <c r="J64" s="56"/>
      <c r="K64" s="56"/>
      <c r="L64" s="36"/>
      <c r="M64" s="36"/>
      <c r="N64" s="93"/>
      <c r="O64" s="41"/>
      <c r="P64" s="41"/>
      <c r="Q64" s="41"/>
      <c r="R64" s="41"/>
      <c r="S64" s="41"/>
      <c r="T64" s="94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5"/>
      <c r="CG64" s="55"/>
      <c r="CH64" s="55"/>
      <c r="CI64" s="55"/>
      <c r="CJ64" s="55"/>
      <c r="CK64" s="55"/>
      <c r="CL64" s="55"/>
      <c r="CM64" s="55"/>
    </row>
  </sheetData>
  <sheetProtection selectLockedCells="1"/>
  <protectedRanges>
    <protectedRange sqref="E12:F14 E51:F51 E19:F37 E42:G49" name="Diapazonas3"/>
    <protectedRange sqref="E7:F7 C5:I5" name="Diapazonas1"/>
    <protectedRange sqref="M30:N30 M16:N18 M26:M27 N12:V14 N15 N19:N20 N31:N39 M40:V41 O15:V20 N23:N29 O23:Q39 R23:R27 R29:R39 S23:V39 U21:V22 N50:V51 N42:N49 P42:V49" name="Diapazonas4"/>
    <protectedRange sqref="N22:T22 M21:T21" name="Diapazonas4_2"/>
  </protectedRanges>
  <mergeCells count="91">
    <mergeCell ref="A2:H2"/>
    <mergeCell ref="C25:D25"/>
    <mergeCell ref="C31:D31"/>
    <mergeCell ref="C21:D21"/>
    <mergeCell ref="C29:D29"/>
    <mergeCell ref="A3:H3"/>
    <mergeCell ref="C5:D5"/>
    <mergeCell ref="C24:D24"/>
    <mergeCell ref="C23:D23"/>
    <mergeCell ref="E5:H5"/>
    <mergeCell ref="E7:H7"/>
    <mergeCell ref="A9:H9"/>
    <mergeCell ref="B12:D12"/>
    <mergeCell ref="B13:D13"/>
    <mergeCell ref="G10:H10"/>
    <mergeCell ref="A10:A11"/>
    <mergeCell ref="A57:B57"/>
    <mergeCell ref="E60:H60"/>
    <mergeCell ref="B51:D51"/>
    <mergeCell ref="C35:D35"/>
    <mergeCell ref="B31:B37"/>
    <mergeCell ref="C34:D34"/>
    <mergeCell ref="C37:D37"/>
    <mergeCell ref="C32:D32"/>
    <mergeCell ref="C36:D36"/>
    <mergeCell ref="B40:B41"/>
    <mergeCell ref="C33:D33"/>
    <mergeCell ref="A31:A37"/>
    <mergeCell ref="A55:B55"/>
    <mergeCell ref="B48:D48"/>
    <mergeCell ref="B49:D49"/>
    <mergeCell ref="A52:G52"/>
    <mergeCell ref="A39:G39"/>
    <mergeCell ref="C40:D41"/>
    <mergeCell ref="E40:F40"/>
    <mergeCell ref="G40:G41"/>
    <mergeCell ref="A50:G50"/>
    <mergeCell ref="A40:A41"/>
    <mergeCell ref="B47:D47"/>
    <mergeCell ref="B43:D43"/>
    <mergeCell ref="B42:D42"/>
    <mergeCell ref="V10:V11"/>
    <mergeCell ref="U10:U11"/>
    <mergeCell ref="T10:T11"/>
    <mergeCell ref="S10:S11"/>
    <mergeCell ref="R10:R11"/>
    <mergeCell ref="Q10:Q11"/>
    <mergeCell ref="P10:P11"/>
    <mergeCell ref="O10:O11"/>
    <mergeCell ref="N10:N11"/>
    <mergeCell ref="J13:L13"/>
    <mergeCell ref="J12:L12"/>
    <mergeCell ref="B10:D11"/>
    <mergeCell ref="E17:F17"/>
    <mergeCell ref="B14:D14"/>
    <mergeCell ref="B21:B22"/>
    <mergeCell ref="E10:F10"/>
    <mergeCell ref="B17:B18"/>
    <mergeCell ref="C17:D18"/>
    <mergeCell ref="B19:B20"/>
    <mergeCell ref="G17:G18"/>
    <mergeCell ref="C20:D20"/>
    <mergeCell ref="C30:D30"/>
    <mergeCell ref="J14:L14"/>
    <mergeCell ref="A21:A22"/>
    <mergeCell ref="J21:L22"/>
    <mergeCell ref="G14:H14"/>
    <mergeCell ref="A23:A26"/>
    <mergeCell ref="A17:A18"/>
    <mergeCell ref="A19:A20"/>
    <mergeCell ref="C28:D28"/>
    <mergeCell ref="A27:A30"/>
    <mergeCell ref="C22:D22"/>
    <mergeCell ref="C26:D26"/>
    <mergeCell ref="C19:D19"/>
    <mergeCell ref="X1:AA1"/>
    <mergeCell ref="R31:R37"/>
    <mergeCell ref="B27:B30"/>
    <mergeCell ref="B23:B26"/>
    <mergeCell ref="J1:N1"/>
    <mergeCell ref="R27:R30"/>
    <mergeCell ref="C27:D27"/>
    <mergeCell ref="J23:L27"/>
    <mergeCell ref="R19:R20"/>
    <mergeCell ref="R21:R22"/>
    <mergeCell ref="R23:R26"/>
    <mergeCell ref="E1:H1"/>
    <mergeCell ref="J31:L37"/>
    <mergeCell ref="J19:L20"/>
    <mergeCell ref="J28:L30"/>
    <mergeCell ref="A16:G16"/>
  </mergeCells>
  <phoneticPr fontId="1" type="noConversion"/>
  <conditionalFormatting sqref="B12:B14">
    <cfRule type="expression" dxfId="29" priority="20" stopIfTrue="1">
      <formula>$Q12=0</formula>
    </cfRule>
  </conditionalFormatting>
  <conditionalFormatting sqref="B19">
    <cfRule type="expression" dxfId="28" priority="101" stopIfTrue="1">
      <formula>$R$19=0</formula>
    </cfRule>
  </conditionalFormatting>
  <conditionalFormatting sqref="B21">
    <cfRule type="expression" dxfId="27" priority="16" stopIfTrue="1">
      <formula>$R$21=0</formula>
    </cfRule>
  </conditionalFormatting>
  <conditionalFormatting sqref="B23">
    <cfRule type="expression" dxfId="26" priority="92" stopIfTrue="1">
      <formula>$R$23=0</formula>
    </cfRule>
  </conditionalFormatting>
  <conditionalFormatting sqref="B27">
    <cfRule type="expression" dxfId="25" priority="182" stopIfTrue="1">
      <formula>$R$27=0</formula>
    </cfRule>
  </conditionalFormatting>
  <conditionalFormatting sqref="B31">
    <cfRule type="expression" dxfId="24" priority="141" stopIfTrue="1">
      <formula>SUM(Q31:Q37)=0</formula>
    </cfRule>
  </conditionalFormatting>
  <conditionalFormatting sqref="B42:B49">
    <cfRule type="expression" dxfId="23" priority="69" stopIfTrue="1">
      <formula>$Q42=1</formula>
    </cfRule>
  </conditionalFormatting>
  <conditionalFormatting sqref="B51">
    <cfRule type="expression" dxfId="22" priority="181" stopIfTrue="1">
      <formula>#REF!=2</formula>
    </cfRule>
  </conditionalFormatting>
  <conditionalFormatting sqref="C5 C7">
    <cfRule type="cellIs" dxfId="21" priority="106" stopIfTrue="1" operator="equal">
      <formula>""</formula>
    </cfRule>
  </conditionalFormatting>
  <conditionalFormatting sqref="C15:D15">
    <cfRule type="expression" dxfId="20" priority="80" stopIfTrue="1">
      <formula>#REF!*#REF!=1</formula>
    </cfRule>
  </conditionalFormatting>
  <conditionalFormatting sqref="C21:D26 C27">
    <cfRule type="expression" dxfId="19" priority="68" stopIfTrue="1">
      <formula>$P21*$Q21=1</formula>
    </cfRule>
  </conditionalFormatting>
  <conditionalFormatting sqref="C28:D37">
    <cfRule type="expression" dxfId="18" priority="5" stopIfTrue="1">
      <formula>$P28*$Q28=1</formula>
    </cfRule>
  </conditionalFormatting>
  <conditionalFormatting sqref="D53">
    <cfRule type="expression" dxfId="17" priority="74" stopIfTrue="1">
      <formula>#REF!=0</formula>
    </cfRule>
    <cfRule type="expression" dxfId="16" priority="75" stopIfTrue="1">
      <formula>#REF!=1</formula>
    </cfRule>
  </conditionalFormatting>
  <conditionalFormatting sqref="E5:H5 E7:H7">
    <cfRule type="cellIs" dxfId="15" priority="47" stopIfTrue="1" operator="equal">
      <formula>""</formula>
    </cfRule>
  </conditionalFormatting>
  <conditionalFormatting sqref="J13">
    <cfRule type="cellIs" dxfId="14" priority="21" stopIfTrue="1" operator="equal">
      <formula>"Privaloma pasirinkti matematikos B arba A kursą"</formula>
    </cfRule>
  </conditionalFormatting>
  <conditionalFormatting sqref="J14">
    <cfRule type="cellIs" dxfId="13" priority="89" stopIfTrue="1" operator="equal">
      <formula>"Privaloma pasirinkti fizinį ugdymą"</formula>
    </cfRule>
  </conditionalFormatting>
  <conditionalFormatting sqref="J21">
    <cfRule type="cellIs" dxfId="12" priority="1" stopIfTrue="1" operator="equal">
      <formula>"Privaloma pasirinkti vieną užsienio kalbą"</formula>
    </cfRule>
  </conditionalFormatting>
  <conditionalFormatting sqref="J23 M23:M25">
    <cfRule type="cellIs" dxfId="11" priority="91" stopIfTrue="1" operator="equal">
      <formula>"Privaloma pasirinkti bent vieną šios grupės dalyką"</formula>
    </cfRule>
  </conditionalFormatting>
  <conditionalFormatting sqref="J28 M28:M29">
    <cfRule type="cellIs" dxfId="10" priority="87" stopIfTrue="1" operator="equal">
      <formula>"Privaloma pasirinkti bent vieną iš visuomenės mokslų"</formula>
    </cfRule>
  </conditionalFormatting>
  <conditionalFormatting sqref="J31">
    <cfRule type="cellIs" dxfId="9" priority="13" stopIfTrue="1" operator="equal">
      <formula>"Privaloma pasirinkti vieną menų/technologijų dalyką"</formula>
    </cfRule>
  </conditionalFormatting>
  <conditionalFormatting sqref="J12:L12">
    <cfRule type="cellIs" dxfId="8" priority="33" stopIfTrue="1" operator="equal">
      <formula>"Privaloma pasirinkti lietuvių k. B arba A kursą"</formula>
    </cfRule>
  </conditionalFormatting>
  <conditionalFormatting sqref="J19:M20 M21:M22">
    <cfRule type="cellIs" dxfId="7" priority="98" stopIfTrue="1" operator="equal">
      <formula>"Privaloma pasirinkti vieną dorinio ugdymo dalyką"</formula>
    </cfRule>
  </conditionalFormatting>
  <conditionalFormatting sqref="K3">
    <cfRule type="cellIs" dxfId="6" priority="76" stopIfTrue="1" operator="lessThan">
      <formula>8</formula>
    </cfRule>
  </conditionalFormatting>
  <conditionalFormatting sqref="K5 K7">
    <cfRule type="cellIs" dxfId="5" priority="77" stopIfTrue="1" operator="notBetween">
      <formula>25</formula>
      <formula>35</formula>
    </cfRule>
  </conditionalFormatting>
  <conditionalFormatting sqref="L3">
    <cfRule type="expression" dxfId="4" priority="70" stopIfTrue="1">
      <formula>K3&lt;8</formula>
    </cfRule>
  </conditionalFormatting>
  <conditionalFormatting sqref="L5 L7">
    <cfRule type="expression" dxfId="3" priority="71" stopIfTrue="1">
      <formula>OR(K5&lt;25,K5&gt;35)</formula>
    </cfRule>
  </conditionalFormatting>
  <conditionalFormatting sqref="M12">
    <cfRule type="cellIs" dxfId="2" priority="99" stopIfTrue="1" operator="equal">
      <formula>"Privaloma pasirinkti lietuvių k. B arba A kursą."</formula>
    </cfRule>
  </conditionalFormatting>
  <conditionalFormatting sqref="M14">
    <cfRule type="cellIs" dxfId="1" priority="103" stopIfTrue="1" operator="equal">
      <formula>"Privaloma pasirinkti fizinį ugdymą."</formula>
    </cfRule>
  </conditionalFormatting>
  <conditionalFormatting sqref="M31:M37">
    <cfRule type="cellIs" dxfId="0" priority="93" stopIfTrue="1" operator="equal">
      <formula>"Privaloma pasirinkti vieną menų arba technologijų dalyką"</formula>
    </cfRule>
  </conditionalFormatting>
  <dataValidations count="1">
    <dataValidation type="list" allowBlank="1" showInputMessage="1" showErrorMessage="1" sqref="C7" xr:uid="{00000000-0002-0000-0000-000000000000}">
      <formula1>"IIgmk,IIkik,IIdk1,IIdk2,IIgvk,IIvk1,IIvk2,IIMYP"</formula1>
    </dataValidation>
  </dataValidations>
  <pageMargins left="0.7" right="0.7" top="0.75" bottom="0.75" header="0.3" footer="0.3"/>
  <pageSetup paperSize="9" scale="98" orientation="portrait" r:id="rId1"/>
  <headerFooter alignWithMargins="0"/>
  <rowBreaks count="1" manualBreakCount="1">
    <brk id="3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11</xdr:row>
                    <xdr:rowOff>45720</xdr:rowOff>
                  </from>
                  <to>
                    <xdr:col>6</xdr:col>
                    <xdr:colOff>373380</xdr:colOff>
                    <xdr:row>11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12</xdr:row>
                    <xdr:rowOff>22860</xdr:rowOff>
                  </from>
                  <to>
                    <xdr:col>6</xdr:col>
                    <xdr:colOff>373380</xdr:colOff>
                    <xdr:row>12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 sizeWithCells="1">
                  <from>
                    <xdr:col>6</xdr:col>
                    <xdr:colOff>480060</xdr:colOff>
                    <xdr:row>13</xdr:row>
                    <xdr:rowOff>22860</xdr:rowOff>
                  </from>
                  <to>
                    <xdr:col>7</xdr:col>
                    <xdr:colOff>175260</xdr:colOff>
                    <xdr:row>13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7</xdr:col>
                    <xdr:colOff>213360</xdr:colOff>
                    <xdr:row>11</xdr:row>
                    <xdr:rowOff>45720</xdr:rowOff>
                  </from>
                  <to>
                    <xdr:col>7</xdr:col>
                    <xdr:colOff>381000</xdr:colOff>
                    <xdr:row>11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8" name="Check Box 52">
              <controlPr defaultSize="0" autoFill="0" autoLine="0" autoPict="0">
                <anchor moveWithCells="1" sizeWithCells="1">
                  <from>
                    <xdr:col>7</xdr:col>
                    <xdr:colOff>213360</xdr:colOff>
                    <xdr:row>12</xdr:row>
                    <xdr:rowOff>30480</xdr:rowOff>
                  </from>
                  <to>
                    <xdr:col>7</xdr:col>
                    <xdr:colOff>403860</xdr:colOff>
                    <xdr:row>12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9" name="Check Box 2078">
              <controlPr defaultSize="0" autoFill="0" autoLine="0" autoPict="0">
                <anchor moveWithCells="1" sizeWithCells="1">
                  <from>
                    <xdr:col>6</xdr:col>
                    <xdr:colOff>213360</xdr:colOff>
                    <xdr:row>41</xdr:row>
                    <xdr:rowOff>22860</xdr:rowOff>
                  </from>
                  <to>
                    <xdr:col>6</xdr:col>
                    <xdr:colOff>388620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10" name="Check Box 2080">
              <controlPr defaultSize="0" autoFill="0" autoLine="0" autoPict="0">
                <anchor moveWithCells="1" sizeWithCells="1">
                  <from>
                    <xdr:col>6</xdr:col>
                    <xdr:colOff>213360</xdr:colOff>
                    <xdr:row>44</xdr:row>
                    <xdr:rowOff>0</xdr:rowOff>
                  </from>
                  <to>
                    <xdr:col>6</xdr:col>
                    <xdr:colOff>388620</xdr:colOff>
                    <xdr:row>44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1" r:id="rId11" name="Check Box 2643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33</xdr:row>
                    <xdr:rowOff>45720</xdr:rowOff>
                  </from>
                  <to>
                    <xdr:col>6</xdr:col>
                    <xdr:colOff>365760</xdr:colOff>
                    <xdr:row>33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2" r:id="rId12" name="Check Box 2644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35</xdr:row>
                    <xdr:rowOff>45720</xdr:rowOff>
                  </from>
                  <to>
                    <xdr:col>6</xdr:col>
                    <xdr:colOff>365760</xdr:colOff>
                    <xdr:row>35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" r:id="rId13" name="Check Box 1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18</xdr:row>
                    <xdr:rowOff>68580</xdr:rowOff>
                  </from>
                  <to>
                    <xdr:col>6</xdr:col>
                    <xdr:colOff>365760</xdr:colOff>
                    <xdr:row>18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14" name="Check Box 2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19</xdr:row>
                    <xdr:rowOff>45720</xdr:rowOff>
                  </from>
                  <to>
                    <xdr:col>6</xdr:col>
                    <xdr:colOff>365760</xdr:colOff>
                    <xdr:row>19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5" name="Check Box 8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27</xdr:row>
                    <xdr:rowOff>22860</xdr:rowOff>
                  </from>
                  <to>
                    <xdr:col>6</xdr:col>
                    <xdr:colOff>381000</xdr:colOff>
                    <xdr:row>27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6" name="Check Box 9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28</xdr:row>
                    <xdr:rowOff>22860</xdr:rowOff>
                  </from>
                  <to>
                    <xdr:col>6</xdr:col>
                    <xdr:colOff>373380</xdr:colOff>
                    <xdr:row>28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22</xdr:row>
                    <xdr:rowOff>60960</xdr:rowOff>
                  </from>
                  <to>
                    <xdr:col>6</xdr:col>
                    <xdr:colOff>373380</xdr:colOff>
                    <xdr:row>22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23</xdr:row>
                    <xdr:rowOff>22860</xdr:rowOff>
                  </from>
                  <to>
                    <xdr:col>6</xdr:col>
                    <xdr:colOff>373380</xdr:colOff>
                    <xdr:row>23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9" name="Check Box 29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29</xdr:row>
                    <xdr:rowOff>60960</xdr:rowOff>
                  </from>
                  <to>
                    <xdr:col>6</xdr:col>
                    <xdr:colOff>365760</xdr:colOff>
                    <xdr:row>29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30</xdr:row>
                    <xdr:rowOff>38100</xdr:rowOff>
                  </from>
                  <to>
                    <xdr:col>6</xdr:col>
                    <xdr:colOff>373380</xdr:colOff>
                    <xdr:row>30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31</xdr:row>
                    <xdr:rowOff>30480</xdr:rowOff>
                  </from>
                  <to>
                    <xdr:col>6</xdr:col>
                    <xdr:colOff>373380</xdr:colOff>
                    <xdr:row>31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2" name="Check Box 35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32</xdr:row>
                    <xdr:rowOff>30480</xdr:rowOff>
                  </from>
                  <to>
                    <xdr:col>6</xdr:col>
                    <xdr:colOff>373380</xdr:colOff>
                    <xdr:row>32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23" name="Check Box 419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36</xdr:row>
                    <xdr:rowOff>0</xdr:rowOff>
                  </from>
                  <to>
                    <xdr:col>6</xdr:col>
                    <xdr:colOff>365760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4" name="Check Box 26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20</xdr:row>
                    <xdr:rowOff>45720</xdr:rowOff>
                  </from>
                  <to>
                    <xdr:col>6</xdr:col>
                    <xdr:colOff>373380</xdr:colOff>
                    <xdr:row>20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7" r:id="rId25" name="Check Box 2639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21</xdr:row>
                    <xdr:rowOff>0</xdr:rowOff>
                  </from>
                  <to>
                    <xdr:col>6</xdr:col>
                    <xdr:colOff>373380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8" r:id="rId26" name="Check Box 2640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24</xdr:row>
                    <xdr:rowOff>22860</xdr:rowOff>
                  </from>
                  <to>
                    <xdr:col>6</xdr:col>
                    <xdr:colOff>373380</xdr:colOff>
                    <xdr:row>24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9" r:id="rId27" name="Check Box 2641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25</xdr:row>
                    <xdr:rowOff>7620</xdr:rowOff>
                  </from>
                  <to>
                    <xdr:col>6</xdr:col>
                    <xdr:colOff>373380</xdr:colOff>
                    <xdr:row>25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0" r:id="rId28" name="Check Box 2642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34</xdr:row>
                    <xdr:rowOff>45720</xdr:rowOff>
                  </from>
                  <to>
                    <xdr:col>6</xdr:col>
                    <xdr:colOff>365760</xdr:colOff>
                    <xdr:row>34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3" r:id="rId29" name="Check Box 2645">
              <controlPr defaultSize="0" autoFill="0" autoLine="0" autoPict="0">
                <anchor moveWithCells="1" sizeWithCells="1">
                  <from>
                    <xdr:col>6</xdr:col>
                    <xdr:colOff>213360</xdr:colOff>
                    <xdr:row>46</xdr:row>
                    <xdr:rowOff>0</xdr:rowOff>
                  </from>
                  <to>
                    <xdr:col>6</xdr:col>
                    <xdr:colOff>388620</xdr:colOff>
                    <xdr:row>46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6" r:id="rId30" name="Check Box 2648">
              <controlPr defaultSize="0" autoFill="0" autoLine="0" autoPict="0">
                <anchor moveWithCells="1">
                  <from>
                    <xdr:col>6</xdr:col>
                    <xdr:colOff>190500</xdr:colOff>
                    <xdr:row>25</xdr:row>
                    <xdr:rowOff>213360</xdr:rowOff>
                  </from>
                  <to>
                    <xdr:col>7</xdr:col>
                    <xdr:colOff>541020</xdr:colOff>
                    <xdr:row>26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7" r:id="rId31" name="Check Box 2649">
              <controlPr defaultSize="0" autoFill="0" autoLine="0" autoPict="0">
                <anchor moveWithCells="1">
                  <from>
                    <xdr:col>6</xdr:col>
                    <xdr:colOff>213360</xdr:colOff>
                    <xdr:row>41</xdr:row>
                    <xdr:rowOff>220980</xdr:rowOff>
                  </from>
                  <to>
                    <xdr:col>7</xdr:col>
                    <xdr:colOff>563880</xdr:colOff>
                    <xdr:row>42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8" r:id="rId32" name="Check Box 2650">
              <controlPr defaultSize="0" autoFill="0" autoLine="0" autoPict="0" macro="[0]!CheckBox2651_Click">
                <anchor moveWithCells="1">
                  <from>
                    <xdr:col>6</xdr:col>
                    <xdr:colOff>213360</xdr:colOff>
                    <xdr:row>42</xdr:row>
                    <xdr:rowOff>213360</xdr:rowOff>
                  </from>
                  <to>
                    <xdr:col>7</xdr:col>
                    <xdr:colOff>563880</xdr:colOff>
                    <xdr:row>43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0" r:id="rId33" name="Check Box 2652">
              <controlPr defaultSize="0" autoFill="0" autoLine="0" autoPict="0">
                <anchor moveWithCells="1" sizeWithCells="1">
                  <from>
                    <xdr:col>6</xdr:col>
                    <xdr:colOff>213360</xdr:colOff>
                    <xdr:row>47</xdr:row>
                    <xdr:rowOff>0</xdr:rowOff>
                  </from>
                  <to>
                    <xdr:col>6</xdr:col>
                    <xdr:colOff>388620</xdr:colOff>
                    <xdr:row>47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4" r:id="rId34" name="Check Box 2656">
              <controlPr defaultSize="0" autoFill="0" autoLine="0" autoPict="0">
                <anchor moveWithCells="1" sizeWithCells="1">
                  <from>
                    <xdr:col>6</xdr:col>
                    <xdr:colOff>213360</xdr:colOff>
                    <xdr:row>48</xdr:row>
                    <xdr:rowOff>0</xdr:rowOff>
                  </from>
                  <to>
                    <xdr:col>6</xdr:col>
                    <xdr:colOff>388620</xdr:colOff>
                    <xdr:row>48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5" r:id="rId35" name="Check Box 2657">
              <controlPr defaultSize="0" autoFill="0" autoLine="0" autoPict="0">
                <anchor moveWithCells="1" sizeWithCells="1">
                  <from>
                    <xdr:col>6</xdr:col>
                    <xdr:colOff>213360</xdr:colOff>
                    <xdr:row>42</xdr:row>
                    <xdr:rowOff>22860</xdr:rowOff>
                  </from>
                  <to>
                    <xdr:col>6</xdr:col>
                    <xdr:colOff>388620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6" r:id="rId36" name="Check Box 2658">
              <controlPr defaultSize="0" autoFill="0" autoLine="0" autoPict="0">
                <anchor moveWithCells="1">
                  <from>
                    <xdr:col>6</xdr:col>
                    <xdr:colOff>213360</xdr:colOff>
                    <xdr:row>42</xdr:row>
                    <xdr:rowOff>220980</xdr:rowOff>
                  </from>
                  <to>
                    <xdr:col>7</xdr:col>
                    <xdr:colOff>563880</xdr:colOff>
                    <xdr:row>43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8" r:id="rId37" name="Check Box 2660">
              <controlPr defaultSize="0" autoFill="0" autoLine="0" autoPict="0">
                <anchor moveWithCells="1">
                  <from>
                    <xdr:col>6</xdr:col>
                    <xdr:colOff>213360</xdr:colOff>
                    <xdr:row>43</xdr:row>
                    <xdr:rowOff>220980</xdr:rowOff>
                  </from>
                  <to>
                    <xdr:col>7</xdr:col>
                    <xdr:colOff>563880</xdr:colOff>
                    <xdr:row>44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" r:id="rId38" name="Check Box 2666">
              <controlPr defaultSize="0" autoFill="0" autoLine="0" autoPict="0">
                <anchor moveWithCells="1">
                  <from>
                    <xdr:col>6</xdr:col>
                    <xdr:colOff>213360</xdr:colOff>
                    <xdr:row>46</xdr:row>
                    <xdr:rowOff>220980</xdr:rowOff>
                  </from>
                  <to>
                    <xdr:col>7</xdr:col>
                    <xdr:colOff>563880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" r:id="rId39" name="Check Box 2668">
              <controlPr defaultSize="0" autoFill="0" autoLine="0" autoPict="0">
                <anchor moveWithCells="1">
                  <from>
                    <xdr:col>6</xdr:col>
                    <xdr:colOff>213360</xdr:colOff>
                    <xdr:row>47</xdr:row>
                    <xdr:rowOff>220980</xdr:rowOff>
                  </from>
                  <to>
                    <xdr:col>7</xdr:col>
                    <xdr:colOff>563880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" r:id="rId40" name="Check Box 2673">
              <controlPr defaultSize="0" autoFill="0" autoLine="0" autoPict="0">
                <anchor moveWithCells="1" sizeWithCells="1">
                  <from>
                    <xdr:col>6</xdr:col>
                    <xdr:colOff>213360</xdr:colOff>
                    <xdr:row>45</xdr:row>
                    <xdr:rowOff>0</xdr:rowOff>
                  </from>
                  <to>
                    <xdr:col>6</xdr:col>
                    <xdr:colOff>388620</xdr:colOff>
                    <xdr:row>45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" r:id="rId41" name="Check Box 2674">
              <controlPr defaultSize="0" autoFill="0" autoLine="0" autoPict="0">
                <anchor moveWithCells="1">
                  <from>
                    <xdr:col>6</xdr:col>
                    <xdr:colOff>213360</xdr:colOff>
                    <xdr:row>45</xdr:row>
                    <xdr:rowOff>220980</xdr:rowOff>
                  </from>
                  <to>
                    <xdr:col>7</xdr:col>
                    <xdr:colOff>563880</xdr:colOff>
                    <xdr:row>46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apas3"/>
  <dimension ref="A1:AX5"/>
  <sheetViews>
    <sheetView zoomScale="115" zoomScaleNormal="115" workbookViewId="0">
      <selection activeCell="B5" sqref="B5"/>
    </sheetView>
  </sheetViews>
  <sheetFormatPr defaultColWidth="9.109375" defaultRowHeight="10.199999999999999" x14ac:dyDescent="0.25"/>
  <cols>
    <col min="1" max="1" width="3.88671875" style="84" customWidth="1"/>
    <col min="2" max="2" width="6.6640625" style="84" bestFit="1" customWidth="1"/>
    <col min="3" max="3" width="3.6640625" style="84" bestFit="1" customWidth="1"/>
    <col min="4" max="4" width="16.33203125" style="84" bestFit="1" customWidth="1"/>
    <col min="5" max="5" width="2.44140625" style="87" customWidth="1"/>
    <col min="6" max="6" width="3.33203125" style="87" bestFit="1" customWidth="1"/>
    <col min="7" max="7" width="2.44140625" style="84" bestFit="1" customWidth="1"/>
    <col min="8" max="9" width="3.33203125" style="84" bestFit="1" customWidth="1"/>
    <col min="10" max="11" width="2.44140625" style="84" bestFit="1" customWidth="1"/>
    <col min="12" max="12" width="4.6640625" style="84" bestFit="1" customWidth="1"/>
    <col min="13" max="14" width="4.44140625" style="84" bestFit="1" customWidth="1"/>
    <col min="15" max="27" width="2.44140625" style="84" bestFit="1" customWidth="1"/>
    <col min="28" max="29" width="4.44140625" style="84" bestFit="1" customWidth="1"/>
    <col min="30" max="31" width="3.109375" style="84" customWidth="1"/>
    <col min="32" max="33" width="4.33203125" style="84" customWidth="1"/>
    <col min="34" max="34" width="3" style="84" bestFit="1" customWidth="1"/>
    <col min="35" max="35" width="8.33203125" style="84" bestFit="1" customWidth="1"/>
    <col min="36" max="36" width="6.33203125" style="84" bestFit="1" customWidth="1"/>
    <col min="37" max="38" width="2.44140625" style="84" bestFit="1" customWidth="1"/>
    <col min="39" max="39" width="4.44140625" style="84" bestFit="1" customWidth="1"/>
    <col min="40" max="40" width="10" style="84" customWidth="1"/>
    <col min="41" max="46" width="3.109375" style="84" customWidth="1"/>
    <col min="47" max="48" width="5.6640625" style="84" customWidth="1"/>
    <col min="49" max="49" width="7.33203125" style="84" customWidth="1"/>
    <col min="50" max="50" width="6" style="84" customWidth="1"/>
    <col min="51" max="51" width="7.33203125" style="84" bestFit="1" customWidth="1"/>
    <col min="52" max="53" width="3.109375" style="84" customWidth="1"/>
    <col min="54" max="58" width="4.5546875" style="84" customWidth="1"/>
    <col min="59" max="59" width="8.5546875" style="84" customWidth="1"/>
    <col min="60" max="60" width="4.33203125" style="84" customWidth="1"/>
    <col min="61" max="61" width="6.6640625" style="84" customWidth="1"/>
    <col min="62" max="16384" width="9.109375" style="84"/>
  </cols>
  <sheetData>
    <row r="1" spans="1:50" ht="13.8" x14ac:dyDescent="0.25">
      <c r="A1" s="92" t="str">
        <f>LEFT(Planas!A3,15)</f>
        <v>2025-2026 / 202</v>
      </c>
    </row>
    <row r="2" spans="1:50" ht="18" customHeight="1" x14ac:dyDescent="0.25">
      <c r="E2" s="182" t="s">
        <v>42</v>
      </c>
      <c r="F2" s="182"/>
      <c r="G2" s="182"/>
      <c r="H2" s="182"/>
      <c r="I2" s="182"/>
      <c r="J2" s="182" t="s">
        <v>43</v>
      </c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 t="s">
        <v>50</v>
      </c>
      <c r="AE2" s="182"/>
      <c r="AF2" s="182" t="s">
        <v>61</v>
      </c>
      <c r="AG2" s="182"/>
      <c r="AH2" s="182"/>
      <c r="AI2" s="182"/>
      <c r="AJ2" s="182"/>
      <c r="AK2" s="182"/>
      <c r="AL2" s="182"/>
      <c r="AM2" s="182"/>
    </row>
    <row r="3" spans="1:50" s="86" customFormat="1" ht="101.7" customHeight="1" x14ac:dyDescent="0.25">
      <c r="B3" s="90" t="s">
        <v>60</v>
      </c>
      <c r="C3" s="90" t="s">
        <v>2</v>
      </c>
      <c r="D3" s="90" t="s">
        <v>31</v>
      </c>
      <c r="E3" s="88" t="s">
        <v>37</v>
      </c>
      <c r="F3" s="88" t="s">
        <v>59</v>
      </c>
      <c r="G3" s="88" t="s">
        <v>32</v>
      </c>
      <c r="H3" s="88" t="s">
        <v>39</v>
      </c>
      <c r="I3" s="88" t="s">
        <v>41</v>
      </c>
      <c r="J3" s="88" t="s">
        <v>18</v>
      </c>
      <c r="K3" s="88" t="s">
        <v>19</v>
      </c>
      <c r="L3" s="88" t="s">
        <v>63</v>
      </c>
      <c r="M3" s="88" t="s">
        <v>64</v>
      </c>
      <c r="N3" s="88" t="s">
        <v>65</v>
      </c>
      <c r="O3" s="88" t="s">
        <v>66</v>
      </c>
      <c r="P3" s="88" t="s">
        <v>22</v>
      </c>
      <c r="Q3" s="88" t="s">
        <v>24</v>
      </c>
      <c r="R3" s="88" t="s">
        <v>23</v>
      </c>
      <c r="S3" s="88" t="s">
        <v>46</v>
      </c>
      <c r="T3" s="88" t="s">
        <v>20</v>
      </c>
      <c r="U3" s="88" t="s">
        <v>21</v>
      </c>
      <c r="V3" s="88" t="s">
        <v>40</v>
      </c>
      <c r="W3" s="88" t="s">
        <v>26</v>
      </c>
      <c r="X3" s="88" t="s">
        <v>27</v>
      </c>
      <c r="Y3" s="88" t="s">
        <v>36</v>
      </c>
      <c r="Z3" s="88" t="s">
        <v>28</v>
      </c>
      <c r="AA3" s="88" t="s">
        <v>47</v>
      </c>
      <c r="AB3" s="88" t="s">
        <v>48</v>
      </c>
      <c r="AC3" s="88" t="s">
        <v>49</v>
      </c>
      <c r="AD3" s="88" t="s">
        <v>51</v>
      </c>
      <c r="AE3" s="88" t="s">
        <v>29</v>
      </c>
      <c r="AF3" s="88" t="e">
        <f>Planas!#REF!</f>
        <v>#REF!</v>
      </c>
      <c r="AG3" s="88" t="e">
        <f>Planas!#REF!</f>
        <v>#REF!</v>
      </c>
      <c r="AH3" s="88" t="e">
        <f>Planas!#REF!</f>
        <v>#REF!</v>
      </c>
      <c r="AI3" s="88" t="e">
        <f>Planas!#REF!</f>
        <v>#REF!</v>
      </c>
      <c r="AJ3" s="88" t="e">
        <f>Planas!#REF!</f>
        <v>#REF!</v>
      </c>
      <c r="AK3" s="88" t="e">
        <f>Planas!#REF!</f>
        <v>#REF!</v>
      </c>
      <c r="AL3" s="88" t="e">
        <f>Planas!#REF!</f>
        <v>#REF!</v>
      </c>
      <c r="AM3" s="88" t="e">
        <f>Planas!#REF!</f>
        <v>#REF!</v>
      </c>
      <c r="AN3" s="90" t="s">
        <v>34</v>
      </c>
      <c r="AO3" s="85"/>
      <c r="AP3" s="85"/>
      <c r="AQ3" s="85"/>
      <c r="AR3" s="85"/>
      <c r="AS3" s="85"/>
      <c r="AT3" s="85"/>
      <c r="AU3" s="85"/>
      <c r="AV3" s="85"/>
      <c r="AW3" s="85"/>
      <c r="AX3" s="85"/>
    </row>
    <row r="4" spans="1:50" ht="12.9" customHeight="1" x14ac:dyDescent="0.25">
      <c r="B4" s="90" t="str">
        <f>"25"&amp;MID(Planas!C7,3,1)&amp;"_"&amp;LEFT(Planas!E5,3)&amp;LEFT(Planas!C5,1)</f>
        <v>25_</v>
      </c>
      <c r="C4" s="91">
        <f>Planas!C7</f>
        <v>0</v>
      </c>
      <c r="D4" s="90" t="str">
        <f>Planas!E5&amp;" "&amp;Planas!C5</f>
        <v xml:space="preserve"> </v>
      </c>
      <c r="E4" s="89" t="str">
        <f>IF(Planas!O12,Planas!E12,"")</f>
        <v/>
      </c>
      <c r="F4" s="89" t="str">
        <f>IF(Planas!P12,Planas!E12,"")</f>
        <v/>
      </c>
      <c r="G4" s="89" t="str">
        <f>IF(Planas!O13,Planas!E13,"")</f>
        <v/>
      </c>
      <c r="H4" s="89" t="str">
        <f>IF(Planas!P13,Planas!E13,"")</f>
        <v/>
      </c>
      <c r="I4" s="89" t="str">
        <f>Planas!E14</f>
        <v/>
      </c>
      <c r="J4" s="89" t="str">
        <f>Planas!E19</f>
        <v/>
      </c>
      <c r="K4" s="89" t="str">
        <f>Planas!E20</f>
        <v/>
      </c>
      <c r="L4" s="89" t="str">
        <f>Planas!E21</f>
        <v/>
      </c>
      <c r="M4" s="89" t="e">
        <f>Planas!#REF!</f>
        <v>#REF!</v>
      </c>
      <c r="N4" s="89" t="e">
        <f>Planas!#REF!</f>
        <v>#REF!</v>
      </c>
      <c r="O4" s="89" t="str">
        <f>Planas!E22</f>
        <v/>
      </c>
      <c r="P4" s="89" t="str">
        <f>Planas!E23</f>
        <v/>
      </c>
      <c r="Q4" s="89" t="str">
        <f>Planas!E24</f>
        <v/>
      </c>
      <c r="R4" s="89" t="str">
        <f>Planas!E25</f>
        <v/>
      </c>
      <c r="S4" s="89" t="str">
        <f>Planas!E26</f>
        <v/>
      </c>
      <c r="T4" s="89" t="str">
        <f>Planas!E28</f>
        <v/>
      </c>
      <c r="U4" s="89" t="str">
        <f>Planas!E29</f>
        <v/>
      </c>
      <c r="V4" s="89" t="str">
        <f>Planas!E30</f>
        <v/>
      </c>
      <c r="W4" s="89" t="str">
        <f>Planas!E31</f>
        <v/>
      </c>
      <c r="X4" s="89" t="str">
        <f>Planas!E32</f>
        <v/>
      </c>
      <c r="Y4" s="89" t="str">
        <f>Planas!E33</f>
        <v/>
      </c>
      <c r="Z4" s="89" t="str">
        <f>Planas!E34</f>
        <v/>
      </c>
      <c r="AA4" s="89" t="str">
        <f>Planas!E35</f>
        <v/>
      </c>
      <c r="AB4" s="89" t="str">
        <f>Planas!E36</f>
        <v/>
      </c>
      <c r="AC4" s="89" t="str">
        <f>Planas!E37</f>
        <v/>
      </c>
      <c r="AD4" s="89" t="str">
        <f>Planas!E42</f>
        <v/>
      </c>
      <c r="AE4" s="89" t="str">
        <f>Planas!E45</f>
        <v/>
      </c>
      <c r="AF4" s="90" t="e">
        <f>Planas!#REF!</f>
        <v>#REF!</v>
      </c>
      <c r="AG4" s="90" t="e">
        <f>Planas!#REF!</f>
        <v>#REF!</v>
      </c>
      <c r="AH4" s="90" t="e">
        <f>Planas!#REF!</f>
        <v>#REF!</v>
      </c>
      <c r="AI4" s="90" t="e">
        <f>Planas!#REF!</f>
        <v>#REF!</v>
      </c>
      <c r="AJ4" s="90" t="e">
        <f>Planas!#REF!</f>
        <v>#REF!</v>
      </c>
      <c r="AK4" s="90" t="e">
        <f>Planas!#REF!</f>
        <v>#REF!</v>
      </c>
      <c r="AL4" s="90" t="e">
        <f>Planas!#REF!</f>
        <v>#REF!</v>
      </c>
      <c r="AM4" s="90" t="e">
        <f>Planas!#REF!</f>
        <v>#REF!</v>
      </c>
      <c r="AN4" s="90">
        <f>Planas!E7</f>
        <v>0</v>
      </c>
    </row>
    <row r="5" spans="1:50" ht="12.9" customHeight="1" x14ac:dyDescent="0.25">
      <c r="G5" s="87"/>
      <c r="H5" s="87"/>
      <c r="I5" s="87"/>
    </row>
  </sheetData>
  <mergeCells count="4">
    <mergeCell ref="AF2:AM2"/>
    <mergeCell ref="E2:I2"/>
    <mergeCell ref="J2:AC2"/>
    <mergeCell ref="AD2:AE2"/>
  </mergeCells>
  <phoneticPr fontId="1" type="noConversion"/>
  <pageMargins left="0.27559055118110237" right="0.27559055118110237" top="0.78740157480314965" bottom="0.78740157480314965" header="0" footer="0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Planas</vt:lpstr>
      <vt:lpstr>Pamokos</vt:lpstr>
      <vt:lpstr>Planas!Print_Area</vt:lpstr>
    </vt:vector>
  </TitlesOfParts>
  <Company>Zemyna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Vaidilute</dc:creator>
  <cp:lastModifiedBy>Alina Jonikienė</cp:lastModifiedBy>
  <cp:lastPrinted>2025-04-15T11:13:23Z</cp:lastPrinted>
  <dcterms:created xsi:type="dcterms:W3CDTF">2010-02-12T08:48:25Z</dcterms:created>
  <dcterms:modified xsi:type="dcterms:W3CDTF">2025-04-16T06:05:23Z</dcterms:modified>
</cp:coreProperties>
</file>